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codeName="Šios_darbaknygės" defaultThemeVersion="124226"/>
  <mc:AlternateContent xmlns:mc="http://schemas.openxmlformats.org/markup-compatibility/2006">
    <mc:Choice Requires="x15">
      <x15ac:absPath xmlns:x15ac="http://schemas.microsoft.com/office/spreadsheetml/2010/11/ac" url="https://rietavosavivaldybe-my.sharepoint.com/personal/remigijus_rietavosavivaldybe_onmicrosoft_com/Documents/Darbalaukis darbas/Desktop/Tinklalapiui/2026 02 06 Biudzetas/"/>
    </mc:Choice>
  </mc:AlternateContent>
  <xr:revisionPtr revIDLastSave="0" documentId="13_ncr:1_{70F3157F-4861-428B-8314-8CDD4B70D7A8}" xr6:coauthVersionLast="47" xr6:coauthVersionMax="47" xr10:uidLastSave="{00000000-0000-0000-0000-000000000000}"/>
  <bookViews>
    <workbookView xWindow="-120" yWindow="-120" windowWidth="29040" windowHeight="15720" tabRatio="727" activeTab="2" xr2:uid="{00000000-000D-0000-FFFF-FFFF00000000}"/>
  </bookViews>
  <sheets>
    <sheet name="Pajamos" sheetId="83" r:id="rId1"/>
    <sheet name="2 priedas" sheetId="93" r:id="rId2"/>
    <sheet name="3 priedas" sheetId="31" r:id="rId3"/>
    <sheet name="4 priedas" sheetId="96" r:id="rId4"/>
    <sheet name="5 priedas" sheetId="98" r:id="rId5"/>
    <sheet name="Suvestinė (6pr.)" sheetId="91" r:id="rId6"/>
    <sheet name="7 priedas (BĮP lik.)" sheetId="97" r:id="rId7"/>
    <sheet name="Projektai" sheetId="99" r:id="rId8"/>
  </sheets>
  <definedNames>
    <definedName name="_xlnm.Print_Area" localSheetId="5">'Suvestinė (6pr.)'!$A$1:$AC$250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6" i="99" l="1"/>
  <c r="C62" i="99"/>
  <c r="D62" i="99"/>
  <c r="D19" i="91" l="1"/>
  <c r="D81" i="91" l="1"/>
  <c r="D80" i="91"/>
  <c r="D43" i="91" l="1"/>
  <c r="G35" i="91"/>
  <c r="J35" i="91"/>
  <c r="D49" i="91"/>
  <c r="D48" i="91"/>
  <c r="M35" i="91"/>
  <c r="P35" i="91"/>
  <c r="D55" i="31" l="1"/>
  <c r="D37" i="91" l="1"/>
  <c r="D38" i="91"/>
  <c r="D39" i="91"/>
  <c r="D40" i="91"/>
  <c r="D41" i="91"/>
  <c r="D42" i="91"/>
  <c r="D44" i="91"/>
  <c r="D45" i="91"/>
  <c r="D46" i="91"/>
  <c r="D47" i="91"/>
  <c r="D51" i="91"/>
  <c r="D52" i="91"/>
  <c r="D53" i="91"/>
  <c r="D54" i="91"/>
  <c r="D55" i="91"/>
  <c r="D36" i="91"/>
  <c r="D35" i="91" s="1"/>
  <c r="D85" i="31" l="1"/>
  <c r="G135" i="91" l="1"/>
  <c r="G137" i="91"/>
  <c r="D137" i="91" s="1"/>
  <c r="D87" i="31" s="1"/>
  <c r="D86" i="31" s="1"/>
  <c r="J137" i="91"/>
  <c r="M137" i="91"/>
  <c r="P137" i="91"/>
  <c r="D138" i="91"/>
  <c r="D85" i="91"/>
  <c r="G71" i="91"/>
  <c r="D73" i="91"/>
  <c r="D74" i="91"/>
  <c r="D75" i="91"/>
  <c r="D76" i="91"/>
  <c r="D77" i="91"/>
  <c r="D78" i="91"/>
  <c r="D72" i="91"/>
  <c r="D16" i="91"/>
  <c r="D17" i="91"/>
  <c r="D18" i="91"/>
  <c r="D20" i="91"/>
  <c r="D21" i="91"/>
  <c r="D22" i="91"/>
  <c r="D23" i="91"/>
  <c r="D24" i="91"/>
  <c r="D25" i="91"/>
  <c r="D26" i="91"/>
  <c r="D27" i="91"/>
  <c r="D28" i="91"/>
  <c r="D29" i="91"/>
  <c r="D30" i="91"/>
  <c r="D31" i="91"/>
  <c r="D15" i="91"/>
  <c r="D58" i="91"/>
  <c r="D59" i="91"/>
  <c r="D60" i="91"/>
  <c r="D57" i="91"/>
  <c r="G227" i="91"/>
  <c r="J82" i="91"/>
  <c r="J79" i="91"/>
  <c r="J71" i="91"/>
  <c r="J69" i="91"/>
  <c r="J67" i="91"/>
  <c r="J61" i="91"/>
  <c r="J56" i="91"/>
  <c r="J32" i="91"/>
  <c r="J14" i="91"/>
  <c r="D63" i="91"/>
  <c r="D64" i="91"/>
  <c r="D65" i="91"/>
  <c r="D66" i="91"/>
  <c r="D62" i="91"/>
  <c r="P61" i="91"/>
  <c r="D14" i="91" l="1"/>
  <c r="G134" i="91"/>
  <c r="D71" i="91"/>
  <c r="D97" i="91"/>
  <c r="D98" i="91"/>
  <c r="D120" i="91" l="1"/>
  <c r="D121" i="91"/>
  <c r="D114" i="91"/>
  <c r="D115" i="91"/>
  <c r="D116" i="91"/>
  <c r="D117" i="91"/>
  <c r="D110" i="91"/>
  <c r="D111" i="91"/>
  <c r="D112" i="91"/>
  <c r="D113" i="91"/>
  <c r="D106" i="91"/>
  <c r="D107" i="91"/>
  <c r="D108" i="91"/>
  <c r="D109" i="91"/>
  <c r="D99" i="91"/>
  <c r="D100" i="91"/>
  <c r="D101" i="91"/>
  <c r="D102" i="91"/>
  <c r="D103" i="91"/>
  <c r="D104" i="91"/>
  <c r="D105" i="91"/>
  <c r="D96" i="91"/>
  <c r="D92" i="91"/>
  <c r="D93" i="91"/>
  <c r="D94" i="91"/>
  <c r="D95" i="91"/>
  <c r="D91" i="91"/>
  <c r="D89" i="91"/>
  <c r="D88" i="91"/>
  <c r="F59" i="99" l="1"/>
  <c r="F51" i="99"/>
  <c r="F52" i="99"/>
  <c r="F54" i="99"/>
  <c r="F55" i="99"/>
  <c r="F56" i="99"/>
  <c r="F57" i="99"/>
  <c r="F58" i="99"/>
  <c r="F60" i="99"/>
  <c r="F61" i="99"/>
  <c r="M71" i="91" l="1"/>
  <c r="M248" i="91" s="1"/>
  <c r="E62" i="99"/>
  <c r="E45" i="99"/>
  <c r="E21" i="99"/>
  <c r="F39" i="99"/>
  <c r="D55" i="83" l="1"/>
  <c r="D127" i="31" l="1"/>
  <c r="D205" i="31"/>
  <c r="D192" i="31"/>
  <c r="D147" i="31"/>
  <c r="D131" i="31"/>
  <c r="D106" i="31"/>
  <c r="D52" i="31"/>
  <c r="D49" i="31"/>
  <c r="D47" i="31"/>
  <c r="D20" i="31"/>
  <c r="D17" i="31"/>
  <c r="D24" i="31"/>
  <c r="D223" i="31" s="1"/>
  <c r="D164" i="31"/>
  <c r="D151" i="31"/>
  <c r="D116" i="31"/>
  <c r="D103" i="31"/>
  <c r="D31" i="31"/>
  <c r="F50" i="99" l="1"/>
  <c r="F62" i="99" s="1"/>
  <c r="D45" i="99"/>
  <c r="C45" i="99"/>
  <c r="C63" i="99" s="1"/>
  <c r="B45" i="99"/>
  <c r="F44" i="99"/>
  <c r="F43" i="99"/>
  <c r="F42" i="99"/>
  <c r="F41" i="99"/>
  <c r="F40" i="99"/>
  <c r="F38" i="99"/>
  <c r="F37" i="99"/>
  <c r="F36" i="99"/>
  <c r="F35" i="99"/>
  <c r="F34" i="99"/>
  <c r="F33" i="99"/>
  <c r="F32" i="99"/>
  <c r="F31" i="99"/>
  <c r="F30" i="99"/>
  <c r="F29" i="99"/>
  <c r="F28" i="99"/>
  <c r="F25" i="99"/>
  <c r="E25" i="99"/>
  <c r="E63" i="99" s="1"/>
  <c r="D25" i="99"/>
  <c r="C25" i="99"/>
  <c r="B25" i="99"/>
  <c r="D21" i="99"/>
  <c r="C21" i="99"/>
  <c r="B21" i="99"/>
  <c r="F20" i="99"/>
  <c r="F19" i="99"/>
  <c r="F17" i="99"/>
  <c r="F15" i="99"/>
  <c r="F14" i="99"/>
  <c r="F13" i="99"/>
  <c r="F12" i="99"/>
  <c r="F10" i="99"/>
  <c r="F9" i="99"/>
  <c r="E34" i="97"/>
  <c r="E33" i="97"/>
  <c r="E31" i="97"/>
  <c r="E30" i="97"/>
  <c r="E20" i="97"/>
  <c r="D238" i="91"/>
  <c r="D236" i="91" s="1"/>
  <c r="P236" i="91"/>
  <c r="M236" i="91"/>
  <c r="J236" i="91"/>
  <c r="G236" i="91"/>
  <c r="D235" i="91"/>
  <c r="P234" i="91"/>
  <c r="P233" i="91" s="1"/>
  <c r="M234" i="91"/>
  <c r="M233" i="91" s="1"/>
  <c r="J234" i="91"/>
  <c r="G234" i="91"/>
  <c r="D232" i="91"/>
  <c r="P231" i="91"/>
  <c r="M231" i="91"/>
  <c r="J231" i="91"/>
  <c r="G231" i="91"/>
  <c r="D230" i="91"/>
  <c r="J229" i="91"/>
  <c r="G229" i="91"/>
  <c r="D228" i="91"/>
  <c r="J227" i="91"/>
  <c r="D227" i="91" s="1"/>
  <c r="D200" i="31" s="1"/>
  <c r="D199" i="31" s="1"/>
  <c r="P226" i="91"/>
  <c r="M226" i="91"/>
  <c r="D225" i="91"/>
  <c r="D224" i="91"/>
  <c r="P223" i="91"/>
  <c r="P222" i="91" s="1"/>
  <c r="M223" i="91"/>
  <c r="M222" i="91" s="1"/>
  <c r="J223" i="91"/>
  <c r="J222" i="91" s="1"/>
  <c r="G223" i="91"/>
  <c r="D221" i="91"/>
  <c r="P220" i="91"/>
  <c r="M220" i="91"/>
  <c r="J220" i="91"/>
  <c r="G220" i="91"/>
  <c r="D219" i="91"/>
  <c r="P218" i="91"/>
  <c r="M218" i="91"/>
  <c r="J218" i="91"/>
  <c r="G218" i="91"/>
  <c r="D217" i="91"/>
  <c r="P216" i="91"/>
  <c r="M216" i="91"/>
  <c r="J216" i="91"/>
  <c r="G216" i="91"/>
  <c r="D215" i="91"/>
  <c r="D214" i="91"/>
  <c r="D213" i="91"/>
  <c r="D212" i="91"/>
  <c r="P211" i="91"/>
  <c r="M211" i="91"/>
  <c r="J211" i="91"/>
  <c r="G211" i="91"/>
  <c r="D210" i="91"/>
  <c r="P209" i="91"/>
  <c r="M209" i="91"/>
  <c r="J209" i="91"/>
  <c r="G209" i="91"/>
  <c r="D208" i="91"/>
  <c r="D207" i="91"/>
  <c r="P206" i="91"/>
  <c r="M206" i="91"/>
  <c r="J206" i="91"/>
  <c r="G206" i="91"/>
  <c r="D204" i="91"/>
  <c r="P203" i="91"/>
  <c r="M203" i="91"/>
  <c r="J203" i="91"/>
  <c r="G203" i="91"/>
  <c r="D202" i="91"/>
  <c r="P201" i="91"/>
  <c r="M201" i="91"/>
  <c r="J201" i="91"/>
  <c r="G201" i="91"/>
  <c r="D200" i="91"/>
  <c r="P199" i="91"/>
  <c r="M199" i="91"/>
  <c r="J199" i="91"/>
  <c r="G199" i="91"/>
  <c r="D198" i="91"/>
  <c r="D197" i="91"/>
  <c r="D196" i="91"/>
  <c r="P195" i="91"/>
  <c r="M195" i="91"/>
  <c r="J195" i="91"/>
  <c r="G195" i="91"/>
  <c r="D194" i="91"/>
  <c r="P193" i="91"/>
  <c r="M193" i="91"/>
  <c r="J193" i="91"/>
  <c r="G193" i="91"/>
  <c r="D192" i="91"/>
  <c r="D191" i="91"/>
  <c r="P190" i="91"/>
  <c r="M190" i="91"/>
  <c r="J190" i="91"/>
  <c r="G190" i="91"/>
  <c r="D138" i="31" s="1"/>
  <c r="D137" i="31" s="1"/>
  <c r="D188" i="91"/>
  <c r="P187" i="91"/>
  <c r="M187" i="91"/>
  <c r="J187" i="91"/>
  <c r="G187" i="91"/>
  <c r="D186" i="91"/>
  <c r="P185" i="91"/>
  <c r="M185" i="91"/>
  <c r="J185" i="91"/>
  <c r="G185" i="91"/>
  <c r="D184" i="91"/>
  <c r="P183" i="91"/>
  <c r="M183" i="91"/>
  <c r="J183" i="91"/>
  <c r="G183" i="91"/>
  <c r="D182" i="91"/>
  <c r="P181" i="91"/>
  <c r="M181" i="91"/>
  <c r="J181" i="91"/>
  <c r="G181" i="91"/>
  <c r="D180" i="91"/>
  <c r="D179" i="91"/>
  <c r="D178" i="91"/>
  <c r="D177" i="91"/>
  <c r="P176" i="91"/>
  <c r="M176" i="91"/>
  <c r="J176" i="91"/>
  <c r="G176" i="91"/>
  <c r="D175" i="91"/>
  <c r="P174" i="91"/>
  <c r="M174" i="91"/>
  <c r="J174" i="91"/>
  <c r="G174" i="91"/>
  <c r="D172" i="91"/>
  <c r="P171" i="91"/>
  <c r="M171" i="91"/>
  <c r="J171" i="91"/>
  <c r="G171" i="91"/>
  <c r="D170" i="91"/>
  <c r="P169" i="91"/>
  <c r="M169" i="91"/>
  <c r="J169" i="91"/>
  <c r="G169" i="91"/>
  <c r="D168" i="91"/>
  <c r="D167" i="91"/>
  <c r="D166" i="91"/>
  <c r="P165" i="91"/>
  <c r="M165" i="91"/>
  <c r="J165" i="91"/>
  <c r="G165" i="91"/>
  <c r="D164" i="91"/>
  <c r="P163" i="91"/>
  <c r="M163" i="91"/>
  <c r="J163" i="91"/>
  <c r="G163" i="91"/>
  <c r="D162" i="91"/>
  <c r="D161" i="91"/>
  <c r="P160" i="91"/>
  <c r="M160" i="91"/>
  <c r="J160" i="91"/>
  <c r="G160" i="91"/>
  <c r="D158" i="91"/>
  <c r="P157" i="91"/>
  <c r="M157" i="91"/>
  <c r="J157" i="91"/>
  <c r="G157" i="91"/>
  <c r="D156" i="91"/>
  <c r="P155" i="91"/>
  <c r="M155" i="91"/>
  <c r="J155" i="91"/>
  <c r="G155" i="91"/>
  <c r="D154" i="91"/>
  <c r="D153" i="91"/>
  <c r="D152" i="91"/>
  <c r="P151" i="91"/>
  <c r="M151" i="91"/>
  <c r="J151" i="91"/>
  <c r="G151" i="91"/>
  <c r="D150" i="91"/>
  <c r="P149" i="91"/>
  <c r="M149" i="91"/>
  <c r="J149" i="91"/>
  <c r="G149" i="91"/>
  <c r="D148" i="91"/>
  <c r="D147" i="91"/>
  <c r="P146" i="91"/>
  <c r="M146" i="91"/>
  <c r="J146" i="91"/>
  <c r="G146" i="91"/>
  <c r="D144" i="91"/>
  <c r="P143" i="91"/>
  <c r="M143" i="91"/>
  <c r="J143" i="91"/>
  <c r="G143" i="91"/>
  <c r="D141" i="91"/>
  <c r="P140" i="91"/>
  <c r="M140" i="91"/>
  <c r="J140" i="91"/>
  <c r="G140" i="91"/>
  <c r="D136" i="91"/>
  <c r="P135" i="91"/>
  <c r="P134" i="91" s="1"/>
  <c r="M135" i="91"/>
  <c r="M134" i="91" s="1"/>
  <c r="J135" i="91"/>
  <c r="J134" i="91" s="1"/>
  <c r="D133" i="91"/>
  <c r="P132" i="91"/>
  <c r="M132" i="91"/>
  <c r="J132" i="91"/>
  <c r="G132" i="91"/>
  <c r="D130" i="91"/>
  <c r="P129" i="91"/>
  <c r="M129" i="91"/>
  <c r="J129" i="91"/>
  <c r="G129" i="91"/>
  <c r="D127" i="91"/>
  <c r="P126" i="91"/>
  <c r="M126" i="91"/>
  <c r="J126" i="91"/>
  <c r="G126" i="91"/>
  <c r="D124" i="91"/>
  <c r="P123" i="91"/>
  <c r="M123" i="91"/>
  <c r="J123" i="91"/>
  <c r="G123" i="91"/>
  <c r="P118" i="91"/>
  <c r="M119" i="91" s="1"/>
  <c r="D119" i="91" s="1"/>
  <c r="D118" i="91" s="1"/>
  <c r="D50" i="31" s="1"/>
  <c r="J118" i="91"/>
  <c r="G118" i="91"/>
  <c r="P90" i="91"/>
  <c r="P87" i="91" s="1"/>
  <c r="M90" i="91"/>
  <c r="M87" i="91" s="1"/>
  <c r="J90" i="91"/>
  <c r="J87" i="91" s="1"/>
  <c r="G90" i="91"/>
  <c r="P84" i="91"/>
  <c r="M84" i="91"/>
  <c r="J84" i="91"/>
  <c r="G84" i="91"/>
  <c r="P82" i="91"/>
  <c r="M82" i="91"/>
  <c r="G82" i="91"/>
  <c r="P79" i="91"/>
  <c r="M79" i="91"/>
  <c r="G79" i="91"/>
  <c r="P71" i="91"/>
  <c r="P248" i="91" s="1"/>
  <c r="J248" i="91"/>
  <c r="G248" i="91"/>
  <c r="P69" i="91"/>
  <c r="M69" i="91"/>
  <c r="G69" i="91"/>
  <c r="D68" i="91"/>
  <c r="P67" i="91"/>
  <c r="M67" i="91"/>
  <c r="G67" i="91"/>
  <c r="P244" i="91"/>
  <c r="M61" i="91"/>
  <c r="M244" i="91" s="1"/>
  <c r="J244" i="91"/>
  <c r="G61" i="91"/>
  <c r="P56" i="91"/>
  <c r="P243" i="91" s="1"/>
  <c r="M56" i="91"/>
  <c r="M243" i="91" s="1"/>
  <c r="J243" i="91"/>
  <c r="G56" i="91"/>
  <c r="D34" i="91"/>
  <c r="P33" i="91"/>
  <c r="D33" i="91" s="1"/>
  <c r="M32" i="91"/>
  <c r="G32" i="91"/>
  <c r="P14" i="91"/>
  <c r="M14" i="91"/>
  <c r="G14" i="91"/>
  <c r="C27" i="98"/>
  <c r="AA32" i="96"/>
  <c r="Z32" i="96"/>
  <c r="Y32" i="96"/>
  <c r="X32" i="96"/>
  <c r="W32" i="96"/>
  <c r="V32" i="96"/>
  <c r="U32" i="96"/>
  <c r="T32" i="96"/>
  <c r="S32" i="96"/>
  <c r="R32" i="96"/>
  <c r="Q32" i="96"/>
  <c r="P32" i="96"/>
  <c r="O32" i="96"/>
  <c r="N32" i="96"/>
  <c r="M32" i="96"/>
  <c r="L32" i="96"/>
  <c r="K32" i="96"/>
  <c r="J32" i="96"/>
  <c r="I32" i="96"/>
  <c r="H32" i="96"/>
  <c r="G32" i="96"/>
  <c r="F32" i="96"/>
  <c r="E32" i="96"/>
  <c r="D32" i="96"/>
  <c r="C32" i="96"/>
  <c r="AB31" i="96"/>
  <c r="AB29" i="96"/>
  <c r="AB27" i="96"/>
  <c r="AB25" i="96"/>
  <c r="AB23" i="96"/>
  <c r="AB21" i="96"/>
  <c r="AB19" i="96"/>
  <c r="AB17" i="96"/>
  <c r="AB15" i="96"/>
  <c r="AB13" i="96"/>
  <c r="D219" i="31"/>
  <c r="D214" i="31"/>
  <c r="D193" i="31"/>
  <c r="D191" i="31"/>
  <c r="D220" i="31" s="1"/>
  <c r="D182" i="31"/>
  <c r="D179" i="31"/>
  <c r="D231" i="31" s="1"/>
  <c r="D177" i="31"/>
  <c r="D165" i="31"/>
  <c r="D160" i="31"/>
  <c r="D128" i="31"/>
  <c r="D118" i="31"/>
  <c r="D114" i="31"/>
  <c r="D105" i="31"/>
  <c r="D101" i="31"/>
  <c r="D75" i="31"/>
  <c r="D71" i="31"/>
  <c r="D70" i="31"/>
  <c r="D65" i="31"/>
  <c r="D61" i="31"/>
  <c r="D60" i="31"/>
  <c r="D51" i="31"/>
  <c r="D18" i="31"/>
  <c r="G29" i="93"/>
  <c r="F29" i="93"/>
  <c r="E29" i="93"/>
  <c r="D28" i="93"/>
  <c r="D210" i="31" s="1"/>
  <c r="D27" i="93"/>
  <c r="D26" i="93"/>
  <c r="D91" i="31" s="1"/>
  <c r="D25" i="93"/>
  <c r="D24" i="93"/>
  <c r="D95" i="31" s="1"/>
  <c r="D23" i="93"/>
  <c r="D22" i="93"/>
  <c r="D66" i="31" s="1"/>
  <c r="D21" i="93"/>
  <c r="D76" i="31" s="1"/>
  <c r="D20" i="93"/>
  <c r="D19" i="93"/>
  <c r="D143" i="31" s="1"/>
  <c r="D18" i="93"/>
  <c r="D17" i="93"/>
  <c r="D16" i="93"/>
  <c r="D15" i="93"/>
  <c r="D14" i="93"/>
  <c r="D25" i="31" s="1"/>
  <c r="D103" i="83"/>
  <c r="D97" i="83"/>
  <c r="D32" i="83"/>
  <c r="D23" i="83"/>
  <c r="D21" i="83"/>
  <c r="D17" i="83"/>
  <c r="D13" i="83" s="1"/>
  <c r="D9" i="83"/>
  <c r="D80" i="31" l="1"/>
  <c r="D40" i="31"/>
  <c r="G246" i="91"/>
  <c r="D132" i="91"/>
  <c r="D74" i="31" s="1"/>
  <c r="J242" i="91"/>
  <c r="D126" i="91"/>
  <c r="D64" i="31" s="1"/>
  <c r="G245" i="91"/>
  <c r="G242" i="91"/>
  <c r="D81" i="31"/>
  <c r="M159" i="91"/>
  <c r="M118" i="91"/>
  <c r="M242" i="91" s="1"/>
  <c r="J226" i="91"/>
  <c r="G244" i="91"/>
  <c r="D244" i="91" s="1"/>
  <c r="D61" i="91"/>
  <c r="D29" i="31" s="1"/>
  <c r="D28" i="31" s="1"/>
  <c r="D90" i="91"/>
  <c r="D87" i="91" s="1"/>
  <c r="D46" i="31" s="1"/>
  <c r="D45" i="31" s="1"/>
  <c r="G87" i="91"/>
  <c r="J86" i="91"/>
  <c r="D69" i="91"/>
  <c r="D34" i="31" s="1"/>
  <c r="D33" i="31" s="1"/>
  <c r="G247" i="91"/>
  <c r="D234" i="91"/>
  <c r="M205" i="91"/>
  <c r="M189" i="91"/>
  <c r="D231" i="91"/>
  <c r="D206" i="31" s="1"/>
  <c r="D204" i="31" s="1"/>
  <c r="D203" i="31" s="1"/>
  <c r="D209" i="31"/>
  <c r="D208" i="31" s="1"/>
  <c r="D207" i="31" s="1"/>
  <c r="D233" i="31"/>
  <c r="D243" i="31" s="1"/>
  <c r="D248" i="91"/>
  <c r="D174" i="91"/>
  <c r="D124" i="31" s="1"/>
  <c r="D123" i="31" s="1"/>
  <c r="D32" i="91"/>
  <c r="D21" i="31" s="1"/>
  <c r="D19" i="31" s="1"/>
  <c r="P246" i="91"/>
  <c r="D220" i="91"/>
  <c r="D190" i="31" s="1"/>
  <c r="D189" i="31" s="1"/>
  <c r="D188" i="31" s="1"/>
  <c r="D84" i="91"/>
  <c r="J247" i="91"/>
  <c r="D67" i="91"/>
  <c r="D32" i="31" s="1"/>
  <c r="D30" i="31" s="1"/>
  <c r="D216" i="91"/>
  <c r="D163" i="31" s="1"/>
  <c r="D162" i="31" s="1"/>
  <c r="P241" i="91"/>
  <c r="D36" i="31"/>
  <c r="D35" i="31" s="1"/>
  <c r="D238" i="31" s="1"/>
  <c r="D237" i="31" s="1"/>
  <c r="P247" i="91"/>
  <c r="P242" i="91"/>
  <c r="J246" i="91"/>
  <c r="D146" i="91"/>
  <c r="D98" i="31" s="1"/>
  <c r="D97" i="31" s="1"/>
  <c r="P245" i="91"/>
  <c r="D79" i="91"/>
  <c r="D38" i="31" s="1"/>
  <c r="D37" i="31" s="1"/>
  <c r="D140" i="91"/>
  <c r="D90" i="31" s="1"/>
  <c r="D88" i="31" s="1"/>
  <c r="D176" i="91"/>
  <c r="B46" i="99"/>
  <c r="B47" i="99" s="1"/>
  <c r="B63" i="99" s="1"/>
  <c r="C46" i="99"/>
  <c r="C47" i="99" s="1"/>
  <c r="E46" i="99"/>
  <c r="E47" i="99" s="1"/>
  <c r="F21" i="99"/>
  <c r="D46" i="99"/>
  <c r="D47" i="99" s="1"/>
  <c r="D63" i="99" s="1"/>
  <c r="F45" i="99"/>
  <c r="D29" i="83"/>
  <c r="J249" i="91"/>
  <c r="P249" i="91"/>
  <c r="J145" i="91"/>
  <c r="P145" i="91"/>
  <c r="D151" i="91"/>
  <c r="D100" i="31" s="1"/>
  <c r="D99" i="31" s="1"/>
  <c r="M145" i="91"/>
  <c r="D157" i="91"/>
  <c r="D108" i="31" s="1"/>
  <c r="D107" i="31" s="1"/>
  <c r="D160" i="91"/>
  <c r="D111" i="31" s="1"/>
  <c r="D110" i="31" s="1"/>
  <c r="D163" i="91"/>
  <c r="D169" i="91"/>
  <c r="D117" i="31" s="1"/>
  <c r="D115" i="31" s="1"/>
  <c r="D183" i="91"/>
  <c r="D135" i="31" s="1"/>
  <c r="D187" i="31" s="1"/>
  <c r="D186" i="31" s="1"/>
  <c r="D187" i="91"/>
  <c r="D133" i="31" s="1"/>
  <c r="D132" i="31" s="1"/>
  <c r="M173" i="91"/>
  <c r="D190" i="91"/>
  <c r="D193" i="91"/>
  <c r="D140" i="31" s="1"/>
  <c r="D139" i="31" s="1"/>
  <c r="D199" i="91"/>
  <c r="D152" i="31" s="1"/>
  <c r="D150" i="31" s="1"/>
  <c r="D203" i="91"/>
  <c r="D149" i="31" s="1"/>
  <c r="D148" i="31" s="1"/>
  <c r="D206" i="91"/>
  <c r="D155" i="31" s="1"/>
  <c r="D154" i="31" s="1"/>
  <c r="D209" i="91"/>
  <c r="D157" i="31" s="1"/>
  <c r="D156" i="31" s="1"/>
  <c r="D218" i="91"/>
  <c r="D168" i="31" s="1"/>
  <c r="D167" i="31" s="1"/>
  <c r="D73" i="31"/>
  <c r="D72" i="31" s="1"/>
  <c r="G173" i="91"/>
  <c r="G145" i="91"/>
  <c r="D48" i="31"/>
  <c r="D16" i="31"/>
  <c r="D15" i="31" s="1"/>
  <c r="J241" i="91"/>
  <c r="J173" i="91"/>
  <c r="P173" i="91"/>
  <c r="J13" i="91"/>
  <c r="J240" i="91"/>
  <c r="P240" i="91"/>
  <c r="G249" i="91"/>
  <c r="D123" i="91"/>
  <c r="D59" i="31" s="1"/>
  <c r="D58" i="31" s="1"/>
  <c r="D129" i="91"/>
  <c r="D69" i="31" s="1"/>
  <c r="D79" i="31" s="1"/>
  <c r="D78" i="31" s="1"/>
  <c r="D77" i="31" s="1"/>
  <c r="D135" i="91"/>
  <c r="D84" i="31" s="1"/>
  <c r="D143" i="91"/>
  <c r="D94" i="31" s="1"/>
  <c r="D92" i="31" s="1"/>
  <c r="D149" i="91"/>
  <c r="D155" i="91"/>
  <c r="D104" i="31" s="1"/>
  <c r="D102" i="31" s="1"/>
  <c r="G159" i="91"/>
  <c r="J159" i="91"/>
  <c r="P159" i="91"/>
  <c r="D165" i="91"/>
  <c r="D171" i="91"/>
  <c r="D121" i="31" s="1"/>
  <c r="D120" i="31" s="1"/>
  <c r="D181" i="91"/>
  <c r="D185" i="91"/>
  <c r="D130" i="31" s="1"/>
  <c r="G189" i="91"/>
  <c r="J189" i="91"/>
  <c r="P189" i="91"/>
  <c r="D195" i="91"/>
  <c r="D142" i="31" s="1"/>
  <c r="D201" i="91"/>
  <c r="D146" i="31" s="1"/>
  <c r="D145" i="31" s="1"/>
  <c r="G205" i="91"/>
  <c r="J205" i="91"/>
  <c r="P205" i="91"/>
  <c r="D211" i="91"/>
  <c r="D223" i="91"/>
  <c r="D229" i="91"/>
  <c r="G233" i="91"/>
  <c r="G240" i="91"/>
  <c r="G13" i="91"/>
  <c r="M240" i="91"/>
  <c r="G243" i="91"/>
  <c r="D243" i="91" s="1"/>
  <c r="D56" i="91"/>
  <c r="D27" i="31" s="1"/>
  <c r="D39" i="31"/>
  <c r="P13" i="91"/>
  <c r="D23" i="31"/>
  <c r="M241" i="91"/>
  <c r="J245" i="91"/>
  <c r="D82" i="91"/>
  <c r="P86" i="91"/>
  <c r="G222" i="91"/>
  <c r="D222" i="91" s="1"/>
  <c r="G226" i="91"/>
  <c r="J233" i="91"/>
  <c r="AB32" i="96"/>
  <c r="D215" i="31"/>
  <c r="D244" i="31" s="1"/>
  <c r="D30" i="83"/>
  <c r="D62" i="31"/>
  <c r="D63" i="31"/>
  <c r="D216" i="31"/>
  <c r="D29" i="93"/>
  <c r="D176" i="31"/>
  <c r="M86" i="91" l="1"/>
  <c r="M13" i="91" s="1"/>
  <c r="D13" i="91" s="1"/>
  <c r="D226" i="91"/>
  <c r="D43" i="31"/>
  <c r="D41" i="31" s="1"/>
  <c r="D159" i="31"/>
  <c r="D158" i="31" s="1"/>
  <c r="D153" i="31" s="1"/>
  <c r="D113" i="31"/>
  <c r="D112" i="31" s="1"/>
  <c r="D109" i="31" s="1"/>
  <c r="D183" i="31"/>
  <c r="D181" i="31" s="1"/>
  <c r="D129" i="31"/>
  <c r="D234" i="31"/>
  <c r="D126" i="31"/>
  <c r="D242" i="91"/>
  <c r="D134" i="91"/>
  <c r="D83" i="31" s="1"/>
  <c r="D82" i="31" s="1"/>
  <c r="D202" i="31"/>
  <c r="D201" i="31" s="1"/>
  <c r="D198" i="31" s="1"/>
  <c r="D89" i="31"/>
  <c r="F46" i="99"/>
  <c r="D42" i="31"/>
  <c r="D246" i="91"/>
  <c r="D247" i="91"/>
  <c r="D134" i="31"/>
  <c r="D249" i="91"/>
  <c r="D173" i="31"/>
  <c r="D172" i="31" s="1"/>
  <c r="D171" i="31"/>
  <c r="D170" i="31" s="1"/>
  <c r="F47" i="99"/>
  <c r="F63" i="99" s="1"/>
  <c r="D96" i="83"/>
  <c r="D106" i="83" s="1"/>
  <c r="D197" i="31"/>
  <c r="D196" i="31" s="1"/>
  <c r="D195" i="31" s="1"/>
  <c r="P239" i="91"/>
  <c r="D145" i="91"/>
  <c r="D173" i="91"/>
  <c r="D180" i="31"/>
  <c r="D178" i="31" s="1"/>
  <c r="D96" i="31"/>
  <c r="D93" i="31"/>
  <c r="D68" i="31"/>
  <c r="D67" i="31"/>
  <c r="D44" i="31"/>
  <c r="D86" i="91"/>
  <c r="D228" i="31"/>
  <c r="D227" i="31" s="1"/>
  <c r="D205" i="91"/>
  <c r="D159" i="91"/>
  <c r="D141" i="31"/>
  <c r="D136" i="31" s="1"/>
  <c r="D57" i="31"/>
  <c r="D233" i="91"/>
  <c r="D56" i="31" s="1"/>
  <c r="D245" i="91"/>
  <c r="D213" i="31"/>
  <c r="D212" i="31" s="1"/>
  <c r="D185" i="31"/>
  <c r="D189" i="91"/>
  <c r="J239" i="91"/>
  <c r="D240" i="91"/>
  <c r="D226" i="31"/>
  <c r="D225" i="31" s="1"/>
  <c r="D26" i="31"/>
  <c r="D22" i="31"/>
  <c r="G86" i="91"/>
  <c r="G241" i="91"/>
  <c r="D241" i="91" s="1"/>
  <c r="M239" i="91"/>
  <c r="D224" i="31"/>
  <c r="D245" i="31" s="1"/>
  <c r="D222" i="31" l="1"/>
  <c r="D221" i="31" s="1"/>
  <c r="D218" i="31"/>
  <c r="D217" i="31" s="1"/>
  <c r="D175" i="31"/>
  <c r="D125" i="31"/>
  <c r="D122" i="31" s="1"/>
  <c r="D230" i="31"/>
  <c r="D229" i="31" s="1"/>
  <c r="D232" i="31"/>
  <c r="D240" i="31"/>
  <c r="D239" i="31" s="1"/>
  <c r="D54" i="31"/>
  <c r="D53" i="31" s="1"/>
  <c r="D174" i="31"/>
  <c r="G239" i="91"/>
  <c r="D239" i="91" s="1"/>
  <c r="D14" i="31"/>
  <c r="D184" i="31"/>
  <c r="D236" i="31"/>
  <c r="D235" i="31" s="1"/>
  <c r="D242" i="31" l="1"/>
  <c r="D246" i="31" s="1"/>
  <c r="D169" i="31"/>
  <c r="D211" i="31"/>
  <c r="D247" i="31" s="1"/>
</calcChain>
</file>

<file path=xl/sharedStrings.xml><?xml version="1.0" encoding="utf-8"?>
<sst xmlns="http://schemas.openxmlformats.org/spreadsheetml/2006/main" count="2780" uniqueCount="784">
  <si>
    <t>Iš viso</t>
  </si>
  <si>
    <t>Savivaldybės administracija</t>
  </si>
  <si>
    <t>Bažnyčios rėmimas</t>
  </si>
  <si>
    <t>Mokyklinio autobuso dalinis išlaikymas</t>
  </si>
  <si>
    <t>Rietavo Oginskių kultūros istorijos muziejus</t>
  </si>
  <si>
    <t>Rietavo seniūnija</t>
  </si>
  <si>
    <t>Tverų seniūnija</t>
  </si>
  <si>
    <t>1.</t>
  </si>
  <si>
    <t>1.1.</t>
  </si>
  <si>
    <t>1.2.</t>
  </si>
  <si>
    <t>1.3.</t>
  </si>
  <si>
    <t>1.4.</t>
  </si>
  <si>
    <t>2.</t>
  </si>
  <si>
    <t>2.1.</t>
  </si>
  <si>
    <t>3.</t>
  </si>
  <si>
    <t>3.1.</t>
  </si>
  <si>
    <t>4.</t>
  </si>
  <si>
    <t>Žemės ūkio skyrius</t>
  </si>
  <si>
    <t>4.1.</t>
  </si>
  <si>
    <t>5.</t>
  </si>
  <si>
    <t>5.1.</t>
  </si>
  <si>
    <t>6.</t>
  </si>
  <si>
    <t>6.1.</t>
  </si>
  <si>
    <t>7.</t>
  </si>
  <si>
    <t>7.1.</t>
  </si>
  <si>
    <t>8.</t>
  </si>
  <si>
    <t>8.1.</t>
  </si>
  <si>
    <t>9.</t>
  </si>
  <si>
    <t>10.</t>
  </si>
  <si>
    <t>10.1.</t>
  </si>
  <si>
    <t>11.</t>
  </si>
  <si>
    <t>11.1.</t>
  </si>
  <si>
    <t>12.</t>
  </si>
  <si>
    <t>12.1.</t>
  </si>
  <si>
    <t>13.</t>
  </si>
  <si>
    <t>13.1.</t>
  </si>
  <si>
    <t>14.</t>
  </si>
  <si>
    <t>14.1.</t>
  </si>
  <si>
    <t>15.</t>
  </si>
  <si>
    <t>Rietavo kultūros centras</t>
  </si>
  <si>
    <t>15.1.</t>
  </si>
  <si>
    <t>16.</t>
  </si>
  <si>
    <t>16.1.</t>
  </si>
  <si>
    <t>16.2.</t>
  </si>
  <si>
    <t>17.</t>
  </si>
  <si>
    <t>Daugėdų seniūnija</t>
  </si>
  <si>
    <t>17.1.</t>
  </si>
  <si>
    <t>17.2.</t>
  </si>
  <si>
    <t>17.3.</t>
  </si>
  <si>
    <t>18.</t>
  </si>
  <si>
    <t>Medingėnų seniūnija</t>
  </si>
  <si>
    <t>18.1.</t>
  </si>
  <si>
    <t>18.2.</t>
  </si>
  <si>
    <t>19.</t>
  </si>
  <si>
    <t>Rietavo miesto seniūnija</t>
  </si>
  <si>
    <t>19.1.</t>
  </si>
  <si>
    <t>19.2.</t>
  </si>
  <si>
    <t>20.</t>
  </si>
  <si>
    <t>20.1.</t>
  </si>
  <si>
    <t>21.</t>
  </si>
  <si>
    <t>21.1.</t>
  </si>
  <si>
    <t>22.</t>
  </si>
  <si>
    <t>22.1.</t>
  </si>
  <si>
    <t>Mokestis savivaldybių asociacijai</t>
  </si>
  <si>
    <t>Smulkaus ir vidutinio verslo rėmimo programa</t>
  </si>
  <si>
    <t>1.5.</t>
  </si>
  <si>
    <t>Palūkanų dengimas</t>
  </si>
  <si>
    <t>Paskolos dengimas</t>
  </si>
  <si>
    <t>Nevyriausybinių  organizacijų rėmimo programa</t>
  </si>
  <si>
    <t>Aplinkos apsaugos rėmimo programa</t>
  </si>
  <si>
    <t>Kadastriniai matavimai ir teisinė registracija</t>
  </si>
  <si>
    <t>Programų rėmimas</t>
  </si>
  <si>
    <t>Mokslo ir studijų rėmimas</t>
  </si>
  <si>
    <t>Sporto rėmimas</t>
  </si>
  <si>
    <t>Būsto pritaikymas neįgaliesiems</t>
  </si>
  <si>
    <t>Vienkartinės pašalpos</t>
  </si>
  <si>
    <t>Rietavo parapijos senelių globos namai</t>
  </si>
  <si>
    <t>Tverų dienos centras</t>
  </si>
  <si>
    <t>Globos lovos Rietavo PSPC</t>
  </si>
  <si>
    <t>Neįgaliųjų organizacijų rėmimas</t>
  </si>
  <si>
    <t>Valdymas</t>
  </si>
  <si>
    <t>Komunalinis ūkis</t>
  </si>
  <si>
    <t>Biblioteka</t>
  </si>
  <si>
    <t>Gatvių apšvietimas</t>
  </si>
  <si>
    <t>2.1.1.</t>
  </si>
  <si>
    <t>3.1.1.</t>
  </si>
  <si>
    <t>3.1.2.</t>
  </si>
  <si>
    <t>4.1.2.</t>
  </si>
  <si>
    <t>5.1.1.</t>
  </si>
  <si>
    <t>6.1.1.</t>
  </si>
  <si>
    <t>7.1.1.</t>
  </si>
  <si>
    <t>8.1.1.</t>
  </si>
  <si>
    <t>Visuomenės ugdymo programa</t>
  </si>
  <si>
    <t>Sveikatos, socialinės paramos ir paslaugų įgyvendinimo programa</t>
  </si>
  <si>
    <t>Savivaldybės veiklos funkcijų vykdymo, strategijos formavimo ir įgyvendinimo programa</t>
  </si>
  <si>
    <t>Valstybinės kalbos vartojimo ir taisyklingumo kontrolė</t>
  </si>
  <si>
    <t>1.3.1.</t>
  </si>
  <si>
    <t>Aplinkos apsaugos rėmimo specialioji programa</t>
  </si>
  <si>
    <t>Ekonominės plėtros programa</t>
  </si>
  <si>
    <t>Socialinių paslaugų centras</t>
  </si>
  <si>
    <t>Atliekų tvarkymo programa</t>
  </si>
  <si>
    <t>1.5.1.</t>
  </si>
  <si>
    <t>Asignavimų valdytojo  ir programos pavadinimas</t>
  </si>
  <si>
    <t>12.1.1.</t>
  </si>
  <si>
    <t>13.1.1.</t>
  </si>
  <si>
    <t>14.1.1.</t>
  </si>
  <si>
    <t>15.1.1.</t>
  </si>
  <si>
    <t>Kultūros namai</t>
  </si>
  <si>
    <t>16.1.1.</t>
  </si>
  <si>
    <t>16.2.1.</t>
  </si>
  <si>
    <t>17.1.1.</t>
  </si>
  <si>
    <t>17.2.1.</t>
  </si>
  <si>
    <t>17.3.1.</t>
  </si>
  <si>
    <t>18.1.1.</t>
  </si>
  <si>
    <t>18.2.1.</t>
  </si>
  <si>
    <t>19.1.1.</t>
  </si>
  <si>
    <t>20.1.1.</t>
  </si>
  <si>
    <t>21.1.1.</t>
  </si>
  <si>
    <t>Asignavimų iš viso pagal programas</t>
  </si>
  <si>
    <t>Aplinkos apsaugos rėmimo  programa</t>
  </si>
  <si>
    <t>1.6.</t>
  </si>
  <si>
    <t>1.6.1.</t>
  </si>
  <si>
    <t>01.</t>
  </si>
  <si>
    <t>09.</t>
  </si>
  <si>
    <t>02.</t>
  </si>
  <si>
    <t>04.</t>
  </si>
  <si>
    <t>03.</t>
  </si>
  <si>
    <t>05.</t>
  </si>
  <si>
    <t>07.</t>
  </si>
  <si>
    <t>Rietavo  seniūnija</t>
  </si>
  <si>
    <t>Socialinių paslaugų pirkimas, iš jų:</t>
  </si>
  <si>
    <t>1.7.</t>
  </si>
  <si>
    <t>1.7.1.</t>
  </si>
  <si>
    <t>Kultūros centras</t>
  </si>
  <si>
    <t>Turizmo plėtra</t>
  </si>
  <si>
    <t>Komunalinių atliekų surinkimo ir tvarkymo programa</t>
  </si>
  <si>
    <t>Paskolų valdymo programa</t>
  </si>
  <si>
    <t>1.8.</t>
  </si>
  <si>
    <t>Pajamos už patalpų nuomą</t>
  </si>
  <si>
    <t>4.1.1.1.</t>
  </si>
  <si>
    <t>9.8.1.9.</t>
  </si>
  <si>
    <t>8.6.1.9.</t>
  </si>
  <si>
    <t>9.8.1.1.</t>
  </si>
  <si>
    <t>8.2.1.6.</t>
  </si>
  <si>
    <t>9.6.1.1.</t>
  </si>
  <si>
    <t>8.1.1.2.</t>
  </si>
  <si>
    <t>8.4.1.1.</t>
  </si>
  <si>
    <t>1.3.2.1.</t>
  </si>
  <si>
    <t>8.4.1.2.</t>
  </si>
  <si>
    <t>8.2.1.7.</t>
  </si>
  <si>
    <t>4.7.3.1.</t>
  </si>
  <si>
    <t>4.1.1.2.</t>
  </si>
  <si>
    <t>10.9.1.1.</t>
  </si>
  <si>
    <t>Mokinių pavėžėjimo rėmimas</t>
  </si>
  <si>
    <t>PAGAL ASIGNAVIMŲ VALDYTOJUS IR PROGRAMAS</t>
  </si>
  <si>
    <t xml:space="preserve">Eil. </t>
  </si>
  <si>
    <t>Asignavimų valdytojo ir programos pavadinimas</t>
  </si>
  <si>
    <t>Nr.</t>
  </si>
  <si>
    <t xml:space="preserve"> Visuomenės ugdymo programa</t>
  </si>
  <si>
    <t>1.1.1.</t>
  </si>
  <si>
    <t>1.1.2.</t>
  </si>
  <si>
    <t>valstybinės (perduotos savivaldybėms) funkcijos</t>
  </si>
  <si>
    <t>1.1.3.</t>
  </si>
  <si>
    <t xml:space="preserve"> Savivaldybės veiklos funkcijų vykdymo, strategijos formavimo ir įgyvendinimo programa</t>
  </si>
  <si>
    <t>1.2.1.</t>
  </si>
  <si>
    <t xml:space="preserve"> Teritorijos planavimo ir turizmo plėtros programa</t>
  </si>
  <si>
    <t>1.4.1.</t>
  </si>
  <si>
    <t>08.</t>
  </si>
  <si>
    <t>1.8.1.</t>
  </si>
  <si>
    <t>1.9.</t>
  </si>
  <si>
    <t>1.9.1.</t>
  </si>
  <si>
    <t>Kaimo teritorijos vystymo ir žemės ūkio plėtros programa</t>
  </si>
  <si>
    <t>5.1.2.</t>
  </si>
  <si>
    <t>5.1.3.</t>
  </si>
  <si>
    <t>6.1.2.</t>
  </si>
  <si>
    <t>7.1.2.</t>
  </si>
  <si>
    <t>7.1.3.</t>
  </si>
  <si>
    <t>8.1.2.</t>
  </si>
  <si>
    <t>11.1.2.</t>
  </si>
  <si>
    <t>12.1.2.</t>
  </si>
  <si>
    <t>13.1.2.</t>
  </si>
  <si>
    <t>17.4.</t>
  </si>
  <si>
    <t>18.3.</t>
  </si>
  <si>
    <t>18.4.</t>
  </si>
  <si>
    <t>18.4.1.</t>
  </si>
  <si>
    <t>19.3.</t>
  </si>
  <si>
    <t>19.3.1.</t>
  </si>
  <si>
    <t>19.4.</t>
  </si>
  <si>
    <t>19.4.1.</t>
  </si>
  <si>
    <t>Tverų  seniūnija</t>
  </si>
  <si>
    <t>Seniūnijų suvestinė</t>
  </si>
  <si>
    <t>22.1.1.</t>
  </si>
  <si>
    <t>23.1.</t>
  </si>
  <si>
    <t xml:space="preserve">Asignavimų suvestinė pagal programas ir funkcijas </t>
  </si>
  <si>
    <t>Teritorijos planavimo ir turizmo plėtros programa</t>
  </si>
  <si>
    <t>Pagal funkcijas</t>
  </si>
  <si>
    <t>VISO</t>
  </si>
  <si>
    <t>10.6.1.1.</t>
  </si>
  <si>
    <t>10.7.1.1.</t>
  </si>
  <si>
    <t>10.1.2.40.</t>
  </si>
  <si>
    <t>10.2.1.40.</t>
  </si>
  <si>
    <t>10.4.1.40.</t>
  </si>
  <si>
    <t>10.1.2.2.</t>
  </si>
  <si>
    <t>Kontrolės ir audito tarnyba</t>
  </si>
  <si>
    <t>Centralizuotos priemonės (švietimas)</t>
  </si>
  <si>
    <t>Kitos priemonės (kultūra)</t>
  </si>
  <si>
    <t>Kitos Savivaldybės funkcijos</t>
  </si>
  <si>
    <t>14.2.</t>
  </si>
  <si>
    <t>15.2.</t>
  </si>
  <si>
    <t>15.2.1.</t>
  </si>
  <si>
    <t>6 priedas</t>
  </si>
  <si>
    <t>8.1.3.</t>
  </si>
  <si>
    <t>16.3.</t>
  </si>
  <si>
    <t>16.4.</t>
  </si>
  <si>
    <t>16.4.1.</t>
  </si>
  <si>
    <t>Savivaldos institucija</t>
  </si>
  <si>
    <t>Institucijos išlaikymas (valdymas)</t>
  </si>
  <si>
    <t>Institucijos išlaikymas (švietimas)</t>
  </si>
  <si>
    <t>Institucijos išlaikymas (kultūra)</t>
  </si>
  <si>
    <t>Socialinės pašalpos</t>
  </si>
  <si>
    <t>10.1.2.40</t>
  </si>
  <si>
    <t>9.2.2.1.</t>
  </si>
  <si>
    <t>Socialinių pašalpų administravimas</t>
  </si>
  <si>
    <t>Rietavo Mykolo Kleopo Oginskio meno mokykla</t>
  </si>
  <si>
    <t>Ekono-minės klasifi-kacijos         kodas</t>
  </si>
  <si>
    <t>1.1.1.9.</t>
  </si>
  <si>
    <t>Progra-mos kodas</t>
  </si>
  <si>
    <t>Pajamos už atsitiktines paslaugas</t>
  </si>
  <si>
    <t>23.</t>
  </si>
  <si>
    <t>savarankiškosios Savivaldybės funkcijos</t>
  </si>
  <si>
    <t>Institucijos išlaikymas (sportas)</t>
  </si>
  <si>
    <t>15.3.</t>
  </si>
  <si>
    <t>15.3.1.</t>
  </si>
  <si>
    <t>įstaigų pajamos</t>
  </si>
  <si>
    <t>Savarankiškosios Savivaldybės funkcijos</t>
  </si>
  <si>
    <t>Organizacinės išlaidos</t>
  </si>
  <si>
    <t>Atviras jaunimo centras</t>
  </si>
  <si>
    <t>24.1.</t>
  </si>
  <si>
    <t>24.1.1.</t>
  </si>
  <si>
    <t>6.1.3.</t>
  </si>
  <si>
    <t>15.4.</t>
  </si>
  <si>
    <t>15.4.1.</t>
  </si>
  <si>
    <t>15.5.</t>
  </si>
  <si>
    <t>15.5.1.</t>
  </si>
  <si>
    <t>19.3.2.</t>
  </si>
  <si>
    <t>19.5.</t>
  </si>
  <si>
    <t>19.5.1.</t>
  </si>
  <si>
    <t>19.6.</t>
  </si>
  <si>
    <t>19.6.1.</t>
  </si>
  <si>
    <t>24.1.2.</t>
  </si>
  <si>
    <t>14.3.</t>
  </si>
  <si>
    <t>Rietavo savivaldybės Irenėjaus Oginskio viešoji biblioteka</t>
  </si>
  <si>
    <t>PASKIRSTYMAS PAGAL ASIGNAVIMŲ VALDYTOJUS IR PROGRAMAS (SUVESTINĖ)</t>
  </si>
  <si>
    <t>valstybinės (valstybės perduotos savivaldybėms) funkcijos</t>
  </si>
  <si>
    <t>Eil. Nr.</t>
  </si>
  <si>
    <t>9.1.1.1.</t>
  </si>
  <si>
    <t>9.5.1.1.</t>
  </si>
  <si>
    <t>Teritorijos planavimas</t>
  </si>
  <si>
    <t>8.2.1.2.</t>
  </si>
  <si>
    <t>8.2.1.8.</t>
  </si>
  <si>
    <t>8.2.1.1.</t>
  </si>
  <si>
    <t>6.2.1.1.</t>
  </si>
  <si>
    <t>6.4.1.1.</t>
  </si>
  <si>
    <t>5.3.1.3.</t>
  </si>
  <si>
    <t>5.1.1.1.</t>
  </si>
  <si>
    <t>1.7.1.1.</t>
  </si>
  <si>
    <t>Keleivių pavėžėjimo vietinio susisiekimo maršrutais nuostoliams kompensuoti</t>
  </si>
  <si>
    <t>4.5.1.1.</t>
  </si>
  <si>
    <t xml:space="preserve">4.1.3. </t>
  </si>
  <si>
    <t>82.1.8.</t>
  </si>
  <si>
    <t>15.2.2.</t>
  </si>
  <si>
    <t>18.5.</t>
  </si>
  <si>
    <t>18.5.1.</t>
  </si>
  <si>
    <t>įstaigos pajamos</t>
  </si>
  <si>
    <t>24.</t>
  </si>
  <si>
    <t>25.</t>
  </si>
  <si>
    <t>Kompensacijų administravimas</t>
  </si>
  <si>
    <t>1.3.2.</t>
  </si>
  <si>
    <t>1.3.3.</t>
  </si>
  <si>
    <t>4.5.1.2.</t>
  </si>
  <si>
    <t>Vietinės reikšmės kelių priežūra ir plėtra</t>
  </si>
  <si>
    <t xml:space="preserve">Asignavimai iš viso be paskolų </t>
  </si>
  <si>
    <t>Neformalus vaikų švietimas</t>
  </si>
  <si>
    <t>Savivaldybės ir socialinio būsto plėtra</t>
  </si>
  <si>
    <t>Rietavo savivaldybės priešgaisrinė tarnyba</t>
  </si>
  <si>
    <t>Paskolų valdymo programa (palūkanos)</t>
  </si>
  <si>
    <t>17.4.1.</t>
  </si>
  <si>
    <t>Socialinio būsto plėtra</t>
  </si>
  <si>
    <t>1.1.1.2.</t>
  </si>
  <si>
    <t>1.6.1.2.</t>
  </si>
  <si>
    <t>14.4.</t>
  </si>
  <si>
    <t>Rietavo lopšelis-darželis</t>
  </si>
  <si>
    <t>Stacionari asmenų su sunkia negalia globa</t>
  </si>
  <si>
    <t>Gyventojams suteiktų lengvatų kompensavimas</t>
  </si>
  <si>
    <t>Bendrojo lavinimo m-klos ir gimnazijos ─ iš viso</t>
  </si>
  <si>
    <t>4.2.1.5.</t>
  </si>
  <si>
    <t>Kitos paramos žemės ūkiui priemonės</t>
  </si>
  <si>
    <t>14.5.</t>
  </si>
  <si>
    <t>15.3.2.</t>
  </si>
  <si>
    <t>16.3.2.</t>
  </si>
  <si>
    <t>Rietavo savivaldybės tarybos</t>
  </si>
  <si>
    <t>10.1.1.</t>
  </si>
  <si>
    <t>10.1.2.</t>
  </si>
  <si>
    <t>10.1.3.</t>
  </si>
  <si>
    <t>14.2.1.</t>
  </si>
  <si>
    <t>14.2.2.</t>
  </si>
  <si>
    <t>14.3.1.</t>
  </si>
  <si>
    <t>14.3.2.</t>
  </si>
  <si>
    <t>14.4.1.</t>
  </si>
  <si>
    <t>14.5.1.</t>
  </si>
  <si>
    <t>16.1.2.</t>
  </si>
  <si>
    <t>16.1.3.</t>
  </si>
  <si>
    <t>17.2.2.</t>
  </si>
  <si>
    <t>17.5.</t>
  </si>
  <si>
    <t>17.5.1.</t>
  </si>
  <si>
    <t>17.5.2.</t>
  </si>
  <si>
    <t>18.3.1.</t>
  </si>
  <si>
    <t>19.2.1.</t>
  </si>
  <si>
    <t>20.1.3.</t>
  </si>
  <si>
    <t>20.1.2.</t>
  </si>
  <si>
    <t>20.2.</t>
  </si>
  <si>
    <t>20.2.1.</t>
  </si>
  <si>
    <t>23.1.1</t>
  </si>
  <si>
    <t>23.1.2.</t>
  </si>
  <si>
    <t>Užimtumo didnimo programa</t>
  </si>
  <si>
    <t>Užimtumo didinimo programa</t>
  </si>
  <si>
    <t>16.5.</t>
  </si>
  <si>
    <t>Lauryno Ivinskio gimnazija</t>
  </si>
  <si>
    <t>7.4.1.2.</t>
  </si>
  <si>
    <t>Palūkanų ir paskolos grąžinimas</t>
  </si>
  <si>
    <t xml:space="preserve">Paskolų valdymo programa </t>
  </si>
  <si>
    <t>Rietavo sav. Tverų gimnazija</t>
  </si>
  <si>
    <t>Europos Sąjungos finansinės paramos lėšos</t>
  </si>
  <si>
    <t>Civilinės būklės aktų registravimas</t>
  </si>
  <si>
    <t>Žemės ūkio funkcijų administravimas</t>
  </si>
  <si>
    <t>25.1.</t>
  </si>
  <si>
    <t>25.2.</t>
  </si>
  <si>
    <t>25.3.</t>
  </si>
  <si>
    <t>25.4.</t>
  </si>
  <si>
    <t>25.5.</t>
  </si>
  <si>
    <t>25.6.</t>
  </si>
  <si>
    <t>25.8.</t>
  </si>
  <si>
    <t>25.9.</t>
  </si>
  <si>
    <t>25.10.</t>
  </si>
  <si>
    <t>Jaunimo užimtumo didinimo programa</t>
  </si>
  <si>
    <t>Finansų skyrius</t>
  </si>
  <si>
    <t>Kutūros vertybių apsauga</t>
  </si>
  <si>
    <t xml:space="preserve">25.7. </t>
  </si>
  <si>
    <t>lėšos ugdymo reikmėms finansuoti</t>
  </si>
  <si>
    <t>1.10.</t>
  </si>
  <si>
    <t>Užimtumo programai finansuoti</t>
  </si>
  <si>
    <t>1.10.1.</t>
  </si>
  <si>
    <t>18.3.2.</t>
  </si>
  <si>
    <t>18.6.</t>
  </si>
  <si>
    <t>18.6.1.</t>
  </si>
  <si>
    <t>19.4.2.</t>
  </si>
  <si>
    <t>19.7.</t>
  </si>
  <si>
    <t>19.7.1.</t>
  </si>
  <si>
    <t>kompensacijų administravimas</t>
  </si>
  <si>
    <t>19.3.3.</t>
  </si>
  <si>
    <t>Socialinių reikalų ir civilinės metrikacijos skyrius</t>
  </si>
  <si>
    <t>Projektavimo ir rekonstrukcijos darbai</t>
  </si>
  <si>
    <t>06.</t>
  </si>
  <si>
    <t xml:space="preserve">PAJAMOS </t>
  </si>
  <si>
    <t>Gyventojų pajamų mokestis</t>
  </si>
  <si>
    <t>Turto mokesčiai</t>
  </si>
  <si>
    <t>Fizinių ir juridinių asmenų žemės mokestis</t>
  </si>
  <si>
    <t>Fizinių ir juridinių asmenų nekilnojamojo turto mokestis</t>
  </si>
  <si>
    <t>Prekių ir paslaugų mokesčiai</t>
  </si>
  <si>
    <t>Mokestis už aplinkos teršimą</t>
  </si>
  <si>
    <t>Kiti mokesčiai už valstybinius gamtos išteklius</t>
  </si>
  <si>
    <t>Mokestis už medžiojamųjų gyvūnų išteklių naudojimą</t>
  </si>
  <si>
    <t>Rinkliavos, iš jų:</t>
  </si>
  <si>
    <t>valstybinė rinkliava</t>
  </si>
  <si>
    <t>Turto pajamos</t>
  </si>
  <si>
    <t>Nuomos mokestis už valstybinę žemę ir valstybinio vidaus vandenų fondo vandens telkinius</t>
  </si>
  <si>
    <t>Biudžetinių įstaigų pajamos</t>
  </si>
  <si>
    <t>Įmokos už išlaikymą švietimo, socialinės apsaugos ir kitose įstaigose</t>
  </si>
  <si>
    <t>Kitos pajamos</t>
  </si>
  <si>
    <t>Ilgalaikio turto realizavimo pajamos</t>
  </si>
  <si>
    <t>Ugdymo reikmėms finansuoti</t>
  </si>
  <si>
    <t>Valstybinėms (perduotoms savivaldybėms) funkcijoms vykdyti, iš jų:</t>
  </si>
  <si>
    <t xml:space="preserve">Žemės ūkio funkcijoms </t>
  </si>
  <si>
    <t>Savivaldybės erdvinių duomenų rinkinio tvarkymo funkcijai įgyvendinti</t>
  </si>
  <si>
    <t>Socialinėms išmokoms ir kompensacijoms skaičiuoti ir mokėti</t>
  </si>
  <si>
    <t>Socialinei paramai mokiniams</t>
  </si>
  <si>
    <t>Socialinėms paslaugoms</t>
  </si>
  <si>
    <t>Užimtumo didinimo programai įgyvendinti</t>
  </si>
  <si>
    <t>Būsto nuomos ar išperkamosios būsto nuomos mokesčių dalies kompensacijai</t>
  </si>
  <si>
    <t xml:space="preserve">Jaunimo teisių apsaugai </t>
  </si>
  <si>
    <t>Gyventojų registro tvarkymui ir duomenų valstybės registrui teikimui</t>
  </si>
  <si>
    <t>Civilinės būklės aktų registravimui</t>
  </si>
  <si>
    <t>Pirminei teisinei pagalbai</t>
  </si>
  <si>
    <t>Civilinės saugos organizavimui</t>
  </si>
  <si>
    <t>Priešgaisrinių tarnybų organizavimui</t>
  </si>
  <si>
    <t>Gyvenamosios vietos deklaravimui</t>
  </si>
  <si>
    <t>Valstybinės kalbos vartojimo ir taisyklingumo kontrolei</t>
  </si>
  <si>
    <t>Archyvinių dokumentų tvarkymui</t>
  </si>
  <si>
    <t>Mobilizacijos administravimui</t>
  </si>
  <si>
    <t>Duomenų teikimui suteiktos pagalbos registrui</t>
  </si>
  <si>
    <t>Visuomenės sveikatos stiprinimui ir stebėsenai</t>
  </si>
  <si>
    <t>Savižudybių prevencijos priemonių įgyvendinimui</t>
  </si>
  <si>
    <t>Neveiksnių asmenų būklės peržiūrėjimui užtikrinti</t>
  </si>
  <si>
    <t>Aplinkos apsaugos programos likučiai išlaidoms dengti</t>
  </si>
  <si>
    <t>Biudžeto lėšų likučiai išlaidoms dengti</t>
  </si>
  <si>
    <t>Būsto ir statinių pardavimo pajamos</t>
  </si>
  <si>
    <t>Žemės realizavimo pajamos</t>
  </si>
  <si>
    <t>Skolintos lėšos</t>
  </si>
  <si>
    <t>18.3.3.</t>
  </si>
  <si>
    <t>Įstaigų pajamos</t>
  </si>
  <si>
    <t>„Sveikos gyvensenos skatinimas Rietavo savivaldybėje" (projektas)</t>
  </si>
  <si>
    <t xml:space="preserve">                                                                                         Rietavo savivaldybės tarybos</t>
  </si>
  <si>
    <t xml:space="preserve">                         Rietavo savivaldybės tarybos</t>
  </si>
  <si>
    <t>8.1.1.1.</t>
  </si>
  <si>
    <t>Suaugusiųjų neformalus švietimas</t>
  </si>
  <si>
    <t>3.2.</t>
  </si>
  <si>
    <t>Neformaliojo vaikų švietimo paslaugų plėtrai</t>
  </si>
  <si>
    <t>Akredituotos vaikų dienos socialinės priežiūros teikimui finansuoti</t>
  </si>
  <si>
    <t>Viešosioms bibliotekoms dokumentams įsigyti</t>
  </si>
  <si>
    <t>19.5.2.</t>
  </si>
  <si>
    <t>Užimtumo rėmimas</t>
  </si>
  <si>
    <t>Tarpinstitucinio kordinatoriaus paregybei išlaikyti</t>
  </si>
  <si>
    <t>Kelių priežiūros ir plėtros programos finansavimas  vietinės reikšmės keliams</t>
  </si>
  <si>
    <t>Vaikų vasaros stovyklos</t>
  </si>
  <si>
    <t>sprendimo Nr. T1-</t>
  </si>
  <si>
    <t xml:space="preserve">                 sprendimo Nr. T1 -</t>
  </si>
  <si>
    <t>Asmeninei pagalbai teikti ir administruoti (neįgaliųjų socialinė integracija)</t>
  </si>
  <si>
    <t>Neįgaliųjų socialinė integracija</t>
  </si>
  <si>
    <t>Bedarbių užimtumas</t>
  </si>
  <si>
    <t>vietinė rinkliava</t>
  </si>
  <si>
    <t>1.6.2.</t>
  </si>
  <si>
    <t>Mokymo lėšos</t>
  </si>
  <si>
    <t>Valstybinėm funkcijom</t>
  </si>
  <si>
    <t>Savarankiškom funkcijom</t>
  </si>
  <si>
    <t>Jaunimo savanoriškos tarnybos organizavimui</t>
  </si>
  <si>
    <t>Socialinių paslaugų srities darbuotojų minimaliesiems pareiginės algos koeficientams didinti</t>
  </si>
  <si>
    <t>GPM, mokamas už pajamas, gautas iš veiklos, kuria verčiamasi turint verslo liudijimą</t>
  </si>
  <si>
    <t>Paveldimo turto mokestis</t>
  </si>
  <si>
    <t>Ukrainiečių pagalbai teikti</t>
  </si>
  <si>
    <t>Dotacijos ir Europos Sąjungos finansinės paramos lėšos, iš jų:</t>
  </si>
  <si>
    <t>Socialinę riziką patiriančių, ikimokyklinio amžiaus vaikų ugdymui, maitinimui ir pavėžėjimui</t>
  </si>
  <si>
    <t>Kompleksinėms paslaugoms šeimai organizuoti</t>
  </si>
  <si>
    <t>3.3.</t>
  </si>
  <si>
    <t>BENDRA SUVESTINĖ</t>
  </si>
  <si>
    <t>SAVIVALDYBĖS BIUDŽETAS</t>
  </si>
  <si>
    <t>DOTACIJOS</t>
  </si>
  <si>
    <t>SKOLINTOS LĖŠOS</t>
  </si>
  <si>
    <t>4.2.</t>
  </si>
  <si>
    <t>4.3.</t>
  </si>
  <si>
    <t>4.4</t>
  </si>
  <si>
    <t>4.4.1.</t>
  </si>
  <si>
    <t>4.4.2.</t>
  </si>
  <si>
    <t>6.2.</t>
  </si>
  <si>
    <t>6.3.</t>
  </si>
  <si>
    <t>12.3.</t>
  </si>
  <si>
    <t>12.4.</t>
  </si>
  <si>
    <t>12.5.</t>
  </si>
  <si>
    <t>12.6.</t>
  </si>
  <si>
    <t>12.7.</t>
  </si>
  <si>
    <t>12.8.</t>
  </si>
  <si>
    <t>12.9.</t>
  </si>
  <si>
    <t>12.10.</t>
  </si>
  <si>
    <t>12.11.</t>
  </si>
  <si>
    <t>12.12.</t>
  </si>
  <si>
    <t>12.13.</t>
  </si>
  <si>
    <t>12.2.</t>
  </si>
  <si>
    <t>12.14.</t>
  </si>
  <si>
    <t>12.15.</t>
  </si>
  <si>
    <t>12.16.</t>
  </si>
  <si>
    <t>12.17.</t>
  </si>
  <si>
    <t>12.18.</t>
  </si>
  <si>
    <t>12.19.</t>
  </si>
  <si>
    <t>12.20.</t>
  </si>
  <si>
    <t>12.21.</t>
  </si>
  <si>
    <t>13.2.</t>
  </si>
  <si>
    <t>13.8.</t>
  </si>
  <si>
    <t>13.9.</t>
  </si>
  <si>
    <t>13.10.</t>
  </si>
  <si>
    <t>13.11.</t>
  </si>
  <si>
    <t>13.12.</t>
  </si>
  <si>
    <t>13.13.</t>
  </si>
  <si>
    <t>Kompensacijoms už būsto suteikimą užsieniečiams, pasitraukusiems iš Ukrainos dėl Rusijos federacijos karinės agresijos</t>
  </si>
  <si>
    <t>Akredituotai socialinei reabilitacijai neįgaliesiems bendruomenėje organizuoti</t>
  </si>
  <si>
    <t>13.14.</t>
  </si>
  <si>
    <t>Neįgaliųjų socialinei reabilitacijai</t>
  </si>
  <si>
    <t>Bendruomeninei veiklai stiprinti</t>
  </si>
  <si>
    <t>Iš viso pajamų  (9+10)</t>
  </si>
  <si>
    <t>Iš viso (1+2+3+4+5+6+7+8)</t>
  </si>
  <si>
    <t>13.17.</t>
  </si>
  <si>
    <t>13.18.</t>
  </si>
  <si>
    <t>13.19.</t>
  </si>
  <si>
    <t>Vaikų atvykusių iš Ukrainos ugdymui ir pavėžėjimui</t>
  </si>
  <si>
    <t>22.2.</t>
  </si>
  <si>
    <t>22.2.1.</t>
  </si>
  <si>
    <t>Savarankiškoms funkcijoms</t>
  </si>
  <si>
    <t xml:space="preserve">Kompensacijos </t>
  </si>
  <si>
    <t>(Tūkst. Eur)</t>
  </si>
  <si>
    <t>Administracija</t>
  </si>
  <si>
    <t>2 priedas</t>
  </si>
  <si>
    <t xml:space="preserve">IŠ SAVIVALDYBĖS BIUDŽETO IŠLAIKOMŲ ĮSTAIGŲ </t>
  </si>
  <si>
    <t>PAJAMŲ UŽ TEIKIAMAS PASLAUGAS IR PATALPŲ NUOMĄ</t>
  </si>
  <si>
    <t>Eil.   Nr.</t>
  </si>
  <si>
    <t>Įstaigos pavadinimas</t>
  </si>
  <si>
    <t>Įmokos už išlaikymą švietimo įstaigose</t>
  </si>
  <si>
    <t>Rietavo savivaldybės administracija</t>
  </si>
  <si>
    <t>Rietavo lopšelis - darželis</t>
  </si>
  <si>
    <t>Rietavo sav. Irėnėjaus Oginskio viešoji biblioteka</t>
  </si>
  <si>
    <t xml:space="preserve">Iš viso </t>
  </si>
  <si>
    <t>Parama mokiniams (ukrainiečių)</t>
  </si>
  <si>
    <t>Socialinė pašalpa (ukrainiečiams)</t>
  </si>
  <si>
    <t>Kompensacijos(ukrainiečiams)</t>
  </si>
  <si>
    <t>tūkst. Eur</t>
  </si>
  <si>
    <t>4 priedas</t>
  </si>
  <si>
    <t>FUNKCIJOMS VYKDYTI PASKIRSTYMAS PAGAL ASIGNAVIMŲ VALDYTOJUS IR PROGRAMAS</t>
  </si>
  <si>
    <t>Asignavimų valdytojai                          ir                         išlaidų pavadinimas</t>
  </si>
  <si>
    <t>PROGRAMOS PAVADINIMAS</t>
  </si>
  <si>
    <t>3 programa</t>
  </si>
  <si>
    <t>7 programa</t>
  </si>
  <si>
    <t>1 progr.</t>
  </si>
  <si>
    <t>2 progr.</t>
  </si>
  <si>
    <t>8 progr.</t>
  </si>
  <si>
    <t>2 programa</t>
  </si>
  <si>
    <t>Gyv. registro tvarkymas ir duomenų valstybės registrui teikimas</t>
  </si>
  <si>
    <t>Civilinės būklės aktų registra- vimas</t>
  </si>
  <si>
    <t>Civilinės saugos organiza-vimas</t>
  </si>
  <si>
    <t>Priešgais-rinių tarnybų organiza-vimui</t>
  </si>
  <si>
    <t>Pirminė teisinė pagalba</t>
  </si>
  <si>
    <t>Duomenų teikimas Valstybės suteiktos pagalbos registrui</t>
  </si>
  <si>
    <t>Savivaldybės priskirtai valstybinei žemei ir kitam valsdstybiniam turtui valdyti, naudoti ir disponuoti jo patikėjimo teise</t>
  </si>
  <si>
    <t>Jaunimo teisių apsauga</t>
  </si>
  <si>
    <t>Būsto nuomos ar išperk. būsto nuomos dalies kompens.</t>
  </si>
  <si>
    <t>Socialinės paslaugos</t>
  </si>
  <si>
    <t xml:space="preserve">Mokinių sveikatos priežiūra </t>
  </si>
  <si>
    <t>Visuo-menės sveikatos stiprinimas ir stebė-sena</t>
  </si>
  <si>
    <t>Savižudybių prevencijos prioritetai</t>
  </si>
  <si>
    <t>Asmens sveikatos priežiūros kokybės užtikrini-mas</t>
  </si>
  <si>
    <t>Socialinių reikalų ir metrikacijos skyrius</t>
  </si>
  <si>
    <t>Priešgaisrinė tarnyba</t>
  </si>
  <si>
    <t>PASTABA:</t>
  </si>
  <si>
    <r>
      <rPr>
        <i/>
        <u/>
        <sz val="9"/>
        <color indexed="8"/>
        <rFont val="Times New Roman"/>
        <family val="1"/>
      </rPr>
      <t>1 programa</t>
    </r>
    <r>
      <rPr>
        <i/>
        <sz val="9"/>
        <color indexed="8"/>
        <rFont val="Times New Roman"/>
        <family val="1"/>
      </rPr>
      <t xml:space="preserve"> - visuomenės ugdymo programa</t>
    </r>
  </si>
  <si>
    <r>
      <rPr>
        <i/>
        <u/>
        <sz val="9"/>
        <color indexed="8"/>
        <rFont val="Times New Roman"/>
        <family val="1"/>
      </rPr>
      <t>2 programa</t>
    </r>
    <r>
      <rPr>
        <i/>
        <sz val="9"/>
        <color indexed="8"/>
        <rFont val="Times New Roman"/>
        <family val="1"/>
      </rPr>
      <t xml:space="preserve"> - sveikatos, socialinės paramos ir paslaugų įgyvendinimo programa</t>
    </r>
  </si>
  <si>
    <r>
      <rPr>
        <i/>
        <u/>
        <sz val="9"/>
        <color indexed="8"/>
        <rFont val="Times New Roman"/>
        <family val="1"/>
      </rPr>
      <t>3 programa</t>
    </r>
    <r>
      <rPr>
        <i/>
        <sz val="9"/>
        <color indexed="8"/>
        <rFont val="Times New Roman"/>
        <family val="1"/>
      </rPr>
      <t xml:space="preserve"> - Savivaldybės veiklos funkcijų vykdymo, strategijos formavimo ir įgyvendinimo programa</t>
    </r>
  </si>
  <si>
    <r>
      <rPr>
        <i/>
        <u/>
        <sz val="9"/>
        <color indexed="8"/>
        <rFont val="Times New Roman"/>
        <family val="1"/>
      </rPr>
      <t>7 programa</t>
    </r>
    <r>
      <rPr>
        <i/>
        <sz val="9"/>
        <color indexed="8"/>
        <rFont val="Times New Roman"/>
        <family val="1"/>
      </rPr>
      <t xml:space="preserve"> - kaimo teritorijos vystymo ir žemės ūkio plėtros </t>
    </r>
  </si>
  <si>
    <r>
      <rPr>
        <i/>
        <u/>
        <sz val="9"/>
        <color indexed="8"/>
        <rFont val="Times New Roman"/>
        <family val="1"/>
      </rPr>
      <t>8 programa</t>
    </r>
    <r>
      <rPr>
        <i/>
        <sz val="9"/>
        <color indexed="8"/>
        <rFont val="Times New Roman"/>
        <family val="1"/>
      </rPr>
      <t xml:space="preserve"> - darbo rinkos politikos rengimo ir įgyvendinimo  programa</t>
    </r>
  </si>
  <si>
    <t>Mero rezervas</t>
  </si>
  <si>
    <t>Pajamos už nuomą</t>
  </si>
  <si>
    <t xml:space="preserve">Ukrainiečių pagalbai teikti </t>
  </si>
  <si>
    <t>Projektui "Integralios pagalbos teikimas ir plėtra Lietuvos savivaldybėse"</t>
  </si>
  <si>
    <t>Dotacija iš Valstybės vardu pasiskolintų lėšų (ukrainiečių kompensacijos ir soc.išmokos)</t>
  </si>
  <si>
    <t xml:space="preserve">7 priedas </t>
  </si>
  <si>
    <t>PASKIRSTYMAS</t>
  </si>
  <si>
    <t>Asignavimų valdytojai ir programos pavadinimas</t>
  </si>
  <si>
    <t>Progra - mos   kodas</t>
  </si>
  <si>
    <t xml:space="preserve"> Iš viso  3-oje programoje</t>
  </si>
  <si>
    <t>2.2.</t>
  </si>
  <si>
    <t>2.3.</t>
  </si>
  <si>
    <t>2.4.</t>
  </si>
  <si>
    <t>2.7.</t>
  </si>
  <si>
    <t>2.8.</t>
  </si>
  <si>
    <t>2.9.</t>
  </si>
  <si>
    <t>Iš viso 1-oje programoje</t>
  </si>
  <si>
    <t>Sveikatos, socialinės paramos ir paslaugų įgyvendinimo programai</t>
  </si>
  <si>
    <t>Iš viso 2-oje programoje</t>
  </si>
  <si>
    <t>Dalyvaujamasis biudžetas</t>
  </si>
  <si>
    <t>5 priedas</t>
  </si>
  <si>
    <t xml:space="preserve"> PASKIRSTYMAS </t>
  </si>
  <si>
    <t>Asignavimų valdytojai ir visuomenės ugdymo programa</t>
  </si>
  <si>
    <t>ugdymo reikmėms finansuoti</t>
  </si>
  <si>
    <t>Asignavimų iš viso</t>
  </si>
  <si>
    <t>Kompostavimo dėžių įsigijimas</t>
  </si>
  <si>
    <t>Projektui "Perėjimas nuo institucinės globos prie bendruomeninių paslaugų Sostinės regione Vidurio ir vakarų Lietuvos regione"</t>
  </si>
  <si>
    <t>Tarpinstitucinio kordinatoriaus pareigybei išlaikyti</t>
  </si>
  <si>
    <t>Savivaldybėms priskirtos valstybinės žemės ir kito turto valdymui</t>
  </si>
  <si>
    <t>Tūkstantmečio mokyklos programa</t>
  </si>
  <si>
    <t>Projektas "Apsaugoto būsto įsigijimas ir įrengimas Rietavo savivaldybėje"</t>
  </si>
  <si>
    <t>(Tūkst.Eur)</t>
  </si>
  <si>
    <t>PAVADINIMAS</t>
  </si>
  <si>
    <t>Savivaldybės biudžetas</t>
  </si>
  <si>
    <t>Paskola</t>
  </si>
  <si>
    <t>Iš viso projekt.</t>
  </si>
  <si>
    <t>04 PROGRAMA</t>
  </si>
  <si>
    <t>04 programa iš viso</t>
  </si>
  <si>
    <t>KELIAI,  05 PROGRAMA</t>
  </si>
  <si>
    <t>Savivaldybės vietinės reikšmės keliams prižiūrėti</t>
  </si>
  <si>
    <t>KELIAI</t>
  </si>
  <si>
    <t>5 programa</t>
  </si>
  <si>
    <t>Individualių buitinių nuotekų valymo įrenginių įsigijimo dalinis kompensavimas</t>
  </si>
  <si>
    <t>Dalies išlaidų kompensavimas įrengiant daugiabučių namų kiemuose automobilių stovėjimo aikšteles</t>
  </si>
  <si>
    <t>Savivaldybės ir socialinio būsto plėtra (likučiai)</t>
  </si>
  <si>
    <t xml:space="preserve"> 5 programa be kelių</t>
  </si>
  <si>
    <t>5 programa su keliais</t>
  </si>
  <si>
    <t xml:space="preserve">5 ir 4  programos </t>
  </si>
  <si>
    <t>KITŲ PROGRAMŲ PROJEKTAI</t>
  </si>
  <si>
    <t>IŠ VISO</t>
  </si>
  <si>
    <t>Iš viso projektui</t>
  </si>
  <si>
    <t>ES lėšomis įgyvendinamų projektų draudimas, statybos leidimai, mokesčiai ir kt.</t>
  </si>
  <si>
    <t>Žemės sklypų formavimo projektų rengimas, kadastriniai matavimai, 
žydų kapinių kadastriniai matavimai, topografinės nuotraukos ir
kontrolinės geodezinės nuotraukos</t>
  </si>
  <si>
    <t>Rietavo sav. esančių (neveikiančių) kapinių kadastriniai matavimai</t>
  </si>
  <si>
    <t>Pietvakarinės Rietavo m. dalies sklypų matavimai po detalaus plano</t>
  </si>
  <si>
    <t xml:space="preserve">Rietavo miesto teritorijos, kuri ribojasi su Žemaičių plentu iš pietų pusės, Vingio ir Jūros gatvėmis iš vakarų pusės, suplanuotu „Jūros“ gyvenamųjų namų kvartalu šiaurinėje pusėje ir Pievų gatve ir gyvenamųjų namų kvartalu rytinėje pusėje, planuojamos teritorijos plotas − apie 64,00 ha, detaliojo plano korektūros parengimas	</t>
  </si>
  <si>
    <t>Rietavo sav. teritorijos tarp Birutės, Kulių, Ramybės ir Plungės gatvių detalusis planas (planuojamas teritorijos plotas apie 11,0 ha)</t>
  </si>
  <si>
    <t>Tverų Šv. Marijos Apsilankymo bažnyčios stogo remontas (suvestinėje 3 prg.)</t>
  </si>
  <si>
    <t>Ikimokyklinio ugdymo infrastruktūros plėtra Rietavo lopšelyje-darželyje, adresu Paupio g. 10, Rietavas  2024 m. II ketv - 2027 m. II ketv.</t>
  </si>
  <si>
    <t>Rietavo Lauryno Ivinskio gimnazijos pastato Daržų g. 1, Rietave,  pritaikymas žmonėms su negalia   2024 m. II ketv - 2027 m. II ketv.</t>
  </si>
  <si>
    <t>Dalies pastato L. Ivinskio g. 3, Rietave,  kapitalinis remontas, pritaikant socialinių būstų įrengimui  2024 m. II ketv - 2027 m. II ketv.</t>
  </si>
  <si>
    <t>Atvirojo darbo su jaunimu infrastruktūros plėtra Rietavo savivaldybėje  2024 m. III ketv - 2027 m. III ketv.</t>
  </si>
  <si>
    <t>Geriamojo vandens tiekimo ir nuotekų tvarkymo paslaugų prieinamumo didinimas Rietavo savivaldybėje  2025 m. I ketv - 2029 m. II ketv.</t>
  </si>
  <si>
    <t>Regiono savivaldybių bendrieji veiksmai, panaudojant turizmo funkcinius ryšius  2024 m. III ketv - 2029 m. III ketv.</t>
  </si>
  <si>
    <t>Regiono savivaldybių bendrieji veiksmai, skatinant investicijas ir verslumą  2024 m. III ketv - 2029 m. III ketv.</t>
  </si>
  <si>
    <t>Verslo plėtrai ir kūrimui palankių sąlygų sudarymas, Alyvų g. ir dalyje Pramonės g., Rietavo sav.   2024 m. III ketv - 2027 m. IV ketv.</t>
  </si>
  <si>
    <t>Verslo plėtrai ir kūrimui palankių sąlygų sudarymas, prie patrauklių investicijoms sklypų, esančių L. Ivinskio gatvėje, Rietave  2024 m. III ketv - 2027 m. IV ketv.</t>
  </si>
  <si>
    <t>Regioninio bendradarbystės ir verslumo kompetencijų stiprinimo centro infrastruktūros kūrimas  2025 m. II ketv - 2028 m. IV ketv.</t>
  </si>
  <si>
    <t>Tūkstantmečio mokyklos programa (01 programa)</t>
  </si>
  <si>
    <t>"Perėjimas nuo institucinės globos prie bendruomeninių paslaugų Sostinės regione Vidurio ir vakarų Lietuvos regione"</t>
  </si>
  <si>
    <t>Rietavo miesto Lagūnos gatvės rekonstrukcija</t>
  </si>
  <si>
    <t>Geriamojo vandens ir buitinių nuotekų tinklų plėtra Rietavo sav.</t>
  </si>
  <si>
    <t>12.22.</t>
  </si>
  <si>
    <t>13.3.</t>
  </si>
  <si>
    <t>13.4.</t>
  </si>
  <si>
    <t>13.5.</t>
  </si>
  <si>
    <t>13.6.</t>
  </si>
  <si>
    <t>13.7.</t>
  </si>
  <si>
    <t>13.16.</t>
  </si>
  <si>
    <t>Integralios pagalbos teikimas ir plėtra Lietuvos savivaldybėse</t>
  </si>
  <si>
    <t xml:space="preserve"> tūkst. Eur</t>
  </si>
  <si>
    <t>4.5</t>
  </si>
  <si>
    <t xml:space="preserve">15 proc. privalomų atskaitymų nuo pajamų už parduotą žaliavinę medieną ir nenukirstą mišką </t>
  </si>
  <si>
    <t>Asmenų su negalia koordinavimo funkcijai</t>
  </si>
  <si>
    <t>13.20.</t>
  </si>
  <si>
    <t>Vaikams, atvykusiems iš Ukrainos dėl Rusijos Federacijos karinių veiksmų Ukrainoje, pavėžėjimui į mokyklą ir atgal ir pedagoginių darbuotojų papildomam darbui apmokėti</t>
  </si>
  <si>
    <t>Vienkartinėms išmokoms įsikurti ir mėnesinėms kompensacijoms atlyginimui už ikimokyklinį ir priešmokyklinį ugdymą (ukrainiečiams)</t>
  </si>
  <si>
    <t>Profesiniam orientavimui (karjeros specialistams)</t>
  </si>
  <si>
    <t>Kompensuojamos išlaidos, patirtos už ukrainiečius</t>
  </si>
  <si>
    <t>Asmenims, gaunantiems ilgalaikę socialinę globą</t>
  </si>
  <si>
    <t>Dotacija iš Valstybės vardu pasiskolintų lėšų (socialinė parama mokiniams)</t>
  </si>
  <si>
    <t>Projektui "Perėjimas nuo institucinės globos prie bendruomeninių paslaugų Sostinės regione, Vidurio ir vakarų Lietuvos regione"</t>
  </si>
  <si>
    <t>Laikino atokvėpio paslaugai teikti ir administruoti</t>
  </si>
  <si>
    <t>Projektas „Ansktyvojo ugdymo užtikrinimas vaikams iš socialinę riziką patiriančių šeimų“</t>
  </si>
  <si>
    <t>13.21.</t>
  </si>
  <si>
    <t>13.22.</t>
  </si>
  <si>
    <t>13.23.</t>
  </si>
  <si>
    <t>13.24.</t>
  </si>
  <si>
    <t>13.25.</t>
  </si>
  <si>
    <t>13.26.</t>
  </si>
  <si>
    <t>13.27.</t>
  </si>
  <si>
    <t>13.28.</t>
  </si>
  <si>
    <t>13.29.</t>
  </si>
  <si>
    <t>13.30.</t>
  </si>
  <si>
    <t>13.31.</t>
  </si>
  <si>
    <t>13.32.</t>
  </si>
  <si>
    <t>2.10.</t>
  </si>
  <si>
    <t>Veiklus Rietavas</t>
  </si>
  <si>
    <t>Pedagoginių darbuotojų dirbančių pagal ikimokyklinio, priešmokyklinio ir neformaliojo vaikų švietimo programa</t>
  </si>
  <si>
    <t>9.1.</t>
  </si>
  <si>
    <t>10,1,</t>
  </si>
  <si>
    <t>11.2.</t>
  </si>
  <si>
    <t>11.2.1.</t>
  </si>
  <si>
    <t>11.3.</t>
  </si>
  <si>
    <t>11.4.</t>
  </si>
  <si>
    <t>11.5.</t>
  </si>
  <si>
    <t>12.2.1.</t>
  </si>
  <si>
    <t>14.6.</t>
  </si>
  <si>
    <t>17.1.2.</t>
  </si>
  <si>
    <t>savarankiškoms Savivaldybės funkcijoms</t>
  </si>
  <si>
    <t>13.33.</t>
  </si>
  <si>
    <t>Projektas "Rietavo Lauryno gimnazijos pastato Daržų g. 1, Rietave pritaikymas žmonėms su negalia"</t>
  </si>
  <si>
    <t>Vienkartinė išmoka gimus vaikui</t>
  </si>
  <si>
    <t>Kreditas ir palūkanos</t>
  </si>
  <si>
    <t>Policijos prevencinėms programoms įgyvendinti</t>
  </si>
  <si>
    <t>Ilgalaikei socialinei globai</t>
  </si>
  <si>
    <t xml:space="preserve">Jaunimo teisių apsauga </t>
  </si>
  <si>
    <t>Projektas "Ankstyvojo ugdymo užtikrinimas vaikams iš socialinę riziką patiriančių šeimų"</t>
  </si>
  <si>
    <t>13.34.</t>
  </si>
  <si>
    <t>13.35.</t>
  </si>
  <si>
    <t>Būsto pritaikymas amenims su negalia</t>
  </si>
  <si>
    <t>Bešeimininkių ir be priežiūros naminių ir laukinių gyvūnų programa</t>
  </si>
  <si>
    <t>Sveikatos centro sveikatos priežiūros paslaugoms teikti reikiamos infrastruktūros modernizavimas</t>
  </si>
  <si>
    <t>Tverų dienos centras ir administravimo išlaidos</t>
  </si>
  <si>
    <t>Asmenų su negalia koordinavimas</t>
  </si>
  <si>
    <t>1.2</t>
  </si>
  <si>
    <t>1.2.2.</t>
  </si>
  <si>
    <t>Stacionari vaikų globa, pagalba globėjams</t>
  </si>
  <si>
    <t>Prisidėjimas prie LR finansinės paskatos jaunoms šeimoms pirmam būstui įsigyti</t>
  </si>
  <si>
    <t>ESO tinklų, Rietavo lopšelyje-darželyje, adresu Paupio g. 10, iškėlimo projektavmo palaugos</t>
  </si>
  <si>
    <r>
      <t xml:space="preserve"> Bendrame regioniniame maršrute „Oginskių paveldo pažintinis maršrutas“ esančios Rietavo dvaro sodybos pritaikymas lankymui, aktualizuojant M. K. Čiurlionio kelią Rietavo savivaldybėje </t>
    </r>
    <r>
      <rPr>
        <b/>
        <sz val="10"/>
        <rFont val="Times New Roman"/>
        <family val="1"/>
      </rPr>
      <t xml:space="preserve"> </t>
    </r>
  </si>
  <si>
    <t xml:space="preserve"> Bendrame regioniniame maršrute „Oginskių paveldo pažintinis maršrutas“ esančios Rietavo dvaro sodybos pritaikymas lankymui Rietavo savivaldybėje </t>
  </si>
  <si>
    <t>VšĮ "Žemaitijos keliais" projekto rėmimas, programėlės palaikymas ir viešinimas</t>
  </si>
  <si>
    <t>Dotacijos  (11+12+13)</t>
  </si>
  <si>
    <t xml:space="preserve">25. </t>
  </si>
  <si>
    <t>25.1.1.</t>
  </si>
  <si>
    <t>25.1.2.</t>
  </si>
  <si>
    <t>25.1.3.</t>
  </si>
  <si>
    <t>25.1.4.</t>
  </si>
  <si>
    <t>25.2.1.</t>
  </si>
  <si>
    <t>25.2.2.</t>
  </si>
  <si>
    <t>25.2.3.</t>
  </si>
  <si>
    <t>25.3.1.</t>
  </si>
  <si>
    <t>25.3.2.</t>
  </si>
  <si>
    <t>25.3.3.</t>
  </si>
  <si>
    <t>25.4.1.</t>
  </si>
  <si>
    <t>25.5.1.</t>
  </si>
  <si>
    <t>25.6.1.</t>
  </si>
  <si>
    <t>25.6.2.</t>
  </si>
  <si>
    <t>25.7.</t>
  </si>
  <si>
    <t>25.7.1.</t>
  </si>
  <si>
    <t>25.7.2.</t>
  </si>
  <si>
    <t>25.8.1.</t>
  </si>
  <si>
    <t>25.9.1.</t>
  </si>
  <si>
    <t>25.10.1.</t>
  </si>
  <si>
    <t>26.</t>
  </si>
  <si>
    <t>2025 m. skolintų lėšų likutis</t>
  </si>
  <si>
    <t>2026 m. paskola</t>
  </si>
  <si>
    <t>ĮMOKOS Į SAVIVALDYBĖS 2026 METŲ BIUDŽETĄ</t>
  </si>
  <si>
    <t>2026 m. vasario  d.</t>
  </si>
  <si>
    <t xml:space="preserve">2026 METŲ ĮSTAIGŲ PAJAMŲ UŽ TEIKIAMAS PASLAUGAS IR PATALPŲ NUOMOS LIKUČIŲ </t>
  </si>
  <si>
    <t>2026 METŲ SPECIALIOSIOS TIKSLINĖS DOTACIJOS UGDYMO REIKMĖMS FINANSUOTI</t>
  </si>
  <si>
    <t xml:space="preserve">RIETAVO SAVIVALDYBĖS 2026 METŲ SPECIALIOSIOS TIKSLINĖS DOTACIJOS VALSTYBINĖMS (VALSTYBĖS PERDUOTOMS SAVIVALDYBĖMS)  </t>
  </si>
  <si>
    <t>RIETAVO SAVIVALDYBĖS 2026 METŲ ASIGNAVIMAI</t>
  </si>
  <si>
    <t xml:space="preserve"> 2026 M. RIETAVO SAVIVALDYBĖS BIUDŽETO PAJAMOS</t>
  </si>
  <si>
    <t>Projektas "Verslo plėtrai ir kūrimui palankių sąlygų sudarymas Alyvų g. ir dalyje Pramonės g., Rietavo savivaldybėje" ES</t>
  </si>
  <si>
    <t>Projektas "Atviro darbo su jaunimu infrastruktūros plėtra Rietavo savivaldybėje" ES</t>
  </si>
  <si>
    <t>Projektas "Apsaugoto būsto įsigijimas ir įrengimas Rietavo savivaldybėje" Nr. 28-404-P-0002 ES</t>
  </si>
  <si>
    <t>Projektas "Dalies pastato L. Ivinskio g. 3 Rietave kapitalinis remontas pritaikant socialinių būstų įrengimui" ES</t>
  </si>
  <si>
    <t>Projektui "Ikimokyklinio ugdymo infrastruktėros plėtra Rietavo lopšelyje-darželyje, adresu Paupio g. 10, Rietavas ES</t>
  </si>
  <si>
    <t>Projektas "Bendruose regioniniuose maršrutuose "Žemaitijos piliakalniai" ir "Gamtos peizažai" esančių objektų pritaikymas lankymui Rietavo savivialdybėje" ES</t>
  </si>
  <si>
    <t>Projektas "Verslo plėtrai ir kūrimui palankių sąlygų sudarymas prie patrauklių investicijoms sklypų, esančių L. Ivinskio gatvėje, Rietavas" ES</t>
  </si>
  <si>
    <t>Projektas "Priedangų infrastruktūros plėtra Rietavo savivialdybėje " VB</t>
  </si>
  <si>
    <t>13.36.</t>
  </si>
  <si>
    <t>13.37.</t>
  </si>
  <si>
    <t>13.38.</t>
  </si>
  <si>
    <t>13.39.</t>
  </si>
  <si>
    <t>13.40.</t>
  </si>
  <si>
    <t>Projektas "Udgymo priemonės mokykloms"</t>
  </si>
  <si>
    <t>Vaikų ugdomų Plungės specialiojo ugdymo centre pagal ikimokyklinio ir priešmokyklinio ugdymo programas finansavimas</t>
  </si>
  <si>
    <t>2025 M. LIKUČIAI</t>
  </si>
  <si>
    <t>Tūkstantmečio mokyklos programa (ES+VB)</t>
  </si>
  <si>
    <t>Projektui "Sveikatos centro sudėtyje teikiamų sveikatos priežiūros paslaugų infrastruktūros modernizavimas Rietavo savivaldybėje" (ES+VB)</t>
  </si>
  <si>
    <t>Projektas "Ugdymo priemonės mokykloms"</t>
  </si>
  <si>
    <t>13.41.</t>
  </si>
  <si>
    <t>Projektas „Ansktyvojo ugdymo užtikrinimas vaikams iš socialinę riziką patiriančių šeimų“ (ES+VB)</t>
  </si>
  <si>
    <t xml:space="preserve">Biologiškai suyrančių atliekų konteinerių transportavimas ir atliekų šalinimas </t>
  </si>
  <si>
    <t>Kompleksinis sveikatos stiprinimas Rietavo savivaldybėje</t>
  </si>
  <si>
    <t>Erdvinių duomenų tvarkymas</t>
  </si>
  <si>
    <t>Gyvena-mosios vietos deklaravimas</t>
  </si>
  <si>
    <t>Archyvinių   dokumentų tvarkymas</t>
  </si>
  <si>
    <t>Žemės ūkio funkcijų vykdymas</t>
  </si>
  <si>
    <t>Pašalpų ir kompen-sacijų skaičiavimas ir mokėjimas  iš viso</t>
  </si>
  <si>
    <t xml:space="preserve">Soc. parama mokiniams </t>
  </si>
  <si>
    <t>2026 M. RIETAVO SAVIVALDYBĖS VYKDOMŲ PROJEKTŲ SĄRAŠAS</t>
  </si>
  <si>
    <t>Europos Sąjungos finansinės paramos lėšos (2025 m. likutis)</t>
  </si>
  <si>
    <t>Europos Sąjungos finansinės paramos lėšos (2026 metams)</t>
  </si>
  <si>
    <t>Bendruose regioniniuose maršrutuose „Žemaitijos piliakalniai“ ir „Gamtos peizažai“ esančių objektų pritaikymas lankymui Rietavo savivaldybėje</t>
  </si>
  <si>
    <t>Rietavo m. Kulių g. ruože nuo sankryžos su Plungės g. iki Rietavo m. ribos ir Plungės g. ruože nuo sankryžos su Kulių g. iki sankryžos su Aušros al. dviračių (pėsčiųjų ir dviračių) tako įrengimas</t>
  </si>
  <si>
    <t>Skatinti rūšiuojamąjį atliekų surinkimą Telšių regione</t>
  </si>
  <si>
    <t>Paviršinių nuotekų valymo technologijų diegimas Telšių regiono atliekų mechaninio biologinio apdorojimo įrenginiuose</t>
  </si>
  <si>
    <t>Skatinti rūšiuojamąjį atliekų surinkimą Telšių regione (10 programa)</t>
  </si>
  <si>
    <t>Paviršinių nuotekų valymo technologijų diegimas Telšių regiono atliekų mechaninio biologinio apdorojimo įrenginiuose (10 programa)</t>
  </si>
  <si>
    <t>Projektas Safe (3 programa)</t>
  </si>
  <si>
    <t>Priedangų infrastruktūros plėtra Rietavo savivaldybėje (3 programa)</t>
  </si>
  <si>
    <t>Kompleksinis sveikatos stiprinimas Rietavo savivaldybėje“; Trukmė: 2025 m. II ketv. – 2029 m. II ketv. (02 programa)</t>
  </si>
  <si>
    <t>Apsaugoto būsto įsigijimas ir įrengimas Rietavo savivaldybėje  2024 m. III ketv - 2027 m. III ketv. (02 programa)</t>
  </si>
  <si>
    <t>Projektas "Priedangų infrastruktūros plėtra Rietavo savivaldybėje"</t>
  </si>
  <si>
    <t>Projektas "Safe"</t>
  </si>
  <si>
    <t>Projektas "Ugdymo primonės mokykloms"</t>
  </si>
  <si>
    <r>
      <t xml:space="preserve">                                                                                                    2026 m. </t>
    </r>
    <r>
      <rPr>
        <sz val="12"/>
        <color theme="1"/>
        <rFont val="Times New Roman"/>
        <family val="1"/>
        <charset val="186"/>
      </rPr>
      <t>vasario</t>
    </r>
    <r>
      <rPr>
        <sz val="12"/>
        <color theme="1"/>
        <rFont val="Times New Roman"/>
        <family val="1"/>
      </rPr>
      <t xml:space="preserve">  d.</t>
    </r>
  </si>
  <si>
    <t>Laikino apgyvendinimo ar laikino apnakvydinimo paslauga (Smurtas artimoje aplinkoje)</t>
  </si>
  <si>
    <t xml:space="preserve">Soc. Priežiūros paslaugų užtikrinimas </t>
  </si>
  <si>
    <t>Pašalpos globėjams</t>
  </si>
  <si>
    <t>Projektas "Rietavo m. Kulių g. ruože nuo sankryžos su Plungės g. iki Rietavo m. ribos ir Plungės g. ruože nuo sankryžos su Kulių g. iki sankryžos su Aušros al. Dviračių pėsčiųjų ir dviračių) tako įrengimas" ES</t>
  </si>
  <si>
    <t>Stacionari vaikų globa</t>
  </si>
  <si>
    <t>Sukaupta nepanaudota pajamų dalis</t>
  </si>
  <si>
    <t>Savivaldybės bendrojo ugdymo mokyklų tinklo stiprinimas</t>
  </si>
  <si>
    <t>Žemės ūkio funkcijų administ-ravimas</t>
  </si>
  <si>
    <t>Mobilizacijos administ-ravimas</t>
  </si>
  <si>
    <t>Valstybinės kalbos vartojimo ir taisyklin-gumo kontrolė</t>
  </si>
  <si>
    <t>1.6.1.4.</t>
  </si>
  <si>
    <t xml:space="preserve">VŠĮ "Rietavo pirminės sveikatos priežiūros centras" remonto darbai </t>
  </si>
  <si>
    <t>9.8.1.2.</t>
  </si>
  <si>
    <t>10.7.1.2.</t>
  </si>
  <si>
    <t>4.1.2.1.</t>
  </si>
  <si>
    <t>Giliogirio bendruomenės patalpų remontas</t>
  </si>
  <si>
    <t>Šaulių sąjungos Rietavo kuopos rėmimas</t>
  </si>
  <si>
    <t>Rietavo kunigaikčių Oginskio dvaro sodybod tvoros tvarkybos darbai</t>
  </si>
  <si>
    <t>3 priedas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</si>
</sst>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
  </numFmts>
  <fonts count="62" x14ac:knownFonts="1">
    <font>
      <sz val="10"/>
      <name val="Arial"/>
      <charset val="186"/>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0"/>
      <name val="Arial"/>
      <family val="2"/>
    </font>
    <font>
      <sz val="8"/>
      <name val="Arial"/>
      <family val="2"/>
      <charset val="186"/>
    </font>
    <font>
      <sz val="12"/>
      <name val="Times New Roman"/>
      <family val="1"/>
      <charset val="186"/>
    </font>
    <font>
      <sz val="10"/>
      <name val="Arial"/>
      <family val="2"/>
      <charset val="186"/>
    </font>
    <font>
      <b/>
      <sz val="10"/>
      <name val="Arial"/>
      <family val="2"/>
      <charset val="186"/>
    </font>
    <font>
      <b/>
      <sz val="10"/>
      <name val="Times New Roman"/>
      <family val="1"/>
      <charset val="186"/>
    </font>
    <font>
      <sz val="10"/>
      <name val="Times New Roman"/>
      <family val="1"/>
      <charset val="186"/>
    </font>
    <font>
      <u/>
      <sz val="10"/>
      <name val="Arial"/>
      <family val="2"/>
      <charset val="186"/>
    </font>
    <font>
      <b/>
      <sz val="10"/>
      <name val="Arial"/>
      <family val="2"/>
    </font>
    <font>
      <sz val="10"/>
      <name val="Arial"/>
      <family val="2"/>
    </font>
    <font>
      <b/>
      <sz val="12"/>
      <name val="Times New Roman"/>
      <family val="1"/>
    </font>
    <font>
      <sz val="11"/>
      <color theme="1"/>
      <name val="Calibri"/>
      <family val="2"/>
      <charset val="186"/>
      <scheme val="minor"/>
    </font>
    <font>
      <sz val="12"/>
      <color theme="1"/>
      <name val="Times New Roman"/>
      <family val="1"/>
      <charset val="186"/>
    </font>
    <font>
      <sz val="10"/>
      <color theme="1"/>
      <name val="Arial"/>
      <family val="2"/>
      <charset val="186"/>
    </font>
    <font>
      <b/>
      <sz val="10"/>
      <color theme="1"/>
      <name val="Arial"/>
      <family val="2"/>
      <charset val="186"/>
    </font>
    <font>
      <i/>
      <sz val="10"/>
      <color theme="1"/>
      <name val="Arial"/>
      <family val="2"/>
      <charset val="186"/>
    </font>
    <font>
      <b/>
      <i/>
      <sz val="10"/>
      <color theme="1"/>
      <name val="Arial"/>
      <family val="2"/>
      <charset val="186"/>
    </font>
    <font>
      <sz val="12"/>
      <color theme="1"/>
      <name val="Times New Roman"/>
      <family val="1"/>
    </font>
    <font>
      <b/>
      <sz val="10"/>
      <color theme="1"/>
      <name val="Arial"/>
      <family val="2"/>
    </font>
    <font>
      <sz val="10"/>
      <color rgb="FFFF0000"/>
      <name val="Arial"/>
      <family val="2"/>
      <charset val="186"/>
    </font>
    <font>
      <b/>
      <sz val="10"/>
      <color theme="1"/>
      <name val="Times New Roman"/>
      <family val="1"/>
    </font>
    <font>
      <sz val="10"/>
      <color theme="1"/>
      <name val="Arial"/>
      <family val="2"/>
    </font>
    <font>
      <b/>
      <i/>
      <sz val="10"/>
      <name val="Arial"/>
      <family val="2"/>
    </font>
    <font>
      <i/>
      <sz val="10"/>
      <name val="Arial"/>
      <family val="2"/>
    </font>
    <font>
      <b/>
      <u/>
      <sz val="10"/>
      <name val="Arial"/>
      <family val="2"/>
    </font>
    <font>
      <b/>
      <i/>
      <u/>
      <sz val="10"/>
      <name val="Arial"/>
      <family val="2"/>
    </font>
    <font>
      <sz val="10"/>
      <color theme="1"/>
      <name val="Times New Roman"/>
      <family val="1"/>
    </font>
    <font>
      <b/>
      <sz val="12"/>
      <color theme="1"/>
      <name val="Times New Roman"/>
      <family val="1"/>
    </font>
    <font>
      <u/>
      <sz val="12"/>
      <color theme="1"/>
      <name val="Times New Roman"/>
      <family val="1"/>
    </font>
    <font>
      <sz val="12"/>
      <name val="Times New Roman"/>
      <family val="1"/>
    </font>
    <font>
      <sz val="12"/>
      <color rgb="FF000000"/>
      <name val="Times New Roman"/>
      <family val="1"/>
    </font>
    <font>
      <sz val="11"/>
      <color theme="1"/>
      <name val="Times New Roman"/>
      <family val="1"/>
    </font>
    <font>
      <b/>
      <sz val="10"/>
      <name val="Times New Roman"/>
      <family val="1"/>
    </font>
    <font>
      <i/>
      <sz val="12"/>
      <color theme="1"/>
      <name val="Times New Roman"/>
      <family val="1"/>
      <charset val="186"/>
    </font>
    <font>
      <b/>
      <sz val="12"/>
      <color theme="1"/>
      <name val="Times New Roman"/>
      <family val="1"/>
      <charset val="186"/>
    </font>
    <font>
      <sz val="10"/>
      <name val="Times New Roman"/>
      <family val="1"/>
    </font>
    <font>
      <sz val="11"/>
      <name val="Times New Roman"/>
      <family val="1"/>
    </font>
    <font>
      <sz val="10"/>
      <color indexed="8"/>
      <name val="Times New Roman"/>
      <family val="1"/>
    </font>
    <font>
      <sz val="12"/>
      <color indexed="8"/>
      <name val="Times New Roman"/>
      <family val="1"/>
    </font>
    <font>
      <i/>
      <sz val="10"/>
      <name val="Times New Roman"/>
      <family val="1"/>
    </font>
    <font>
      <b/>
      <sz val="10"/>
      <color rgb="FFFF0000"/>
      <name val="Times New Roman"/>
      <family val="1"/>
      <charset val="186"/>
    </font>
    <font>
      <sz val="9"/>
      <color theme="1"/>
      <name val="Times New Roman"/>
      <family val="1"/>
    </font>
    <font>
      <b/>
      <sz val="9"/>
      <color theme="1"/>
      <name val="Times New Roman"/>
      <family val="1"/>
    </font>
    <font>
      <b/>
      <sz val="8"/>
      <color theme="1"/>
      <name val="Times New Roman"/>
      <family val="1"/>
    </font>
    <font>
      <sz val="8"/>
      <color theme="1"/>
      <name val="Times New Roman"/>
      <family val="1"/>
    </font>
    <font>
      <sz val="9"/>
      <color rgb="FFFF0000"/>
      <name val="Times New Roman"/>
      <family val="1"/>
    </font>
    <font>
      <b/>
      <sz val="9"/>
      <color rgb="FFFF0000"/>
      <name val="Times New Roman"/>
      <family val="1"/>
    </font>
    <font>
      <i/>
      <sz val="9"/>
      <color theme="1"/>
      <name val="Times New Roman"/>
      <family val="1"/>
    </font>
    <font>
      <i/>
      <u/>
      <sz val="9"/>
      <color indexed="8"/>
      <name val="Times New Roman"/>
      <family val="1"/>
    </font>
    <font>
      <i/>
      <sz val="9"/>
      <color indexed="8"/>
      <name val="Times New Roman"/>
      <family val="1"/>
    </font>
    <font>
      <i/>
      <sz val="9"/>
      <name val="Arial"/>
      <family val="2"/>
    </font>
    <font>
      <sz val="11"/>
      <color theme="1"/>
      <name val="Times New Roman"/>
      <family val="1"/>
      <charset val="186"/>
    </font>
    <font>
      <b/>
      <sz val="11"/>
      <color theme="1"/>
      <name val="Times New Roman"/>
      <family val="1"/>
      <charset val="186"/>
    </font>
    <font>
      <sz val="9"/>
      <name val="Times New Roman"/>
      <family val="1"/>
    </font>
    <font>
      <b/>
      <sz val="10"/>
      <color theme="1"/>
      <name val="Times New Roman"/>
      <family val="1"/>
      <charset val="186"/>
    </font>
    <font>
      <sz val="10"/>
      <color rgb="FF00B050"/>
      <name val="Arial"/>
      <family val="2"/>
    </font>
  </fonts>
  <fills count="9">
    <fill>
      <patternFill patternType="none"/>
    </fill>
    <fill>
      <patternFill patternType="gray125"/>
    </fill>
    <fill>
      <patternFill patternType="solid">
        <fgColor theme="0"/>
        <bgColor indexed="64"/>
      </patternFill>
    </fill>
    <fill>
      <patternFill patternType="solid">
        <fgColor theme="6" tint="0.39997558519241921"/>
        <bgColor indexed="64"/>
      </patternFill>
    </fill>
    <fill>
      <patternFill patternType="solid">
        <fgColor theme="6" tint="0.79998168889431442"/>
        <bgColor indexed="64"/>
      </patternFill>
    </fill>
    <fill>
      <patternFill patternType="solid">
        <fgColor theme="6" tint="-0.249977111117893"/>
        <bgColor indexed="64"/>
      </patternFill>
    </fill>
    <fill>
      <patternFill patternType="solid">
        <fgColor theme="6" tint="0.59999389629810485"/>
        <bgColor indexed="64"/>
      </patternFill>
    </fill>
    <fill>
      <patternFill patternType="solid">
        <fgColor rgb="FFA7D971"/>
        <bgColor indexed="64"/>
      </patternFill>
    </fill>
    <fill>
      <patternFill patternType="solid">
        <fgColor rgb="FF00B050"/>
        <bgColor indexed="64"/>
      </patternFill>
    </fill>
  </fills>
  <borders count="4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bottom/>
      <diagonal/>
    </border>
    <border>
      <left style="thin">
        <color indexed="64"/>
      </left>
      <right style="medium">
        <color indexed="64"/>
      </right>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s>
  <cellStyleXfs count="12">
    <xf numFmtId="0" fontId="0" fillId="0" borderId="0"/>
    <xf numFmtId="0" fontId="17" fillId="0" borderId="0"/>
    <xf numFmtId="0" fontId="5" fillId="0" borderId="0"/>
    <xf numFmtId="0" fontId="4" fillId="0" borderId="0"/>
    <xf numFmtId="0" fontId="3" fillId="0" borderId="0"/>
    <xf numFmtId="0" fontId="3" fillId="0" borderId="0"/>
    <xf numFmtId="0" fontId="3" fillId="0" borderId="0"/>
    <xf numFmtId="0" fontId="2" fillId="0" borderId="0"/>
    <xf numFmtId="0" fontId="6" fillId="0" borderId="0"/>
    <xf numFmtId="0" fontId="2" fillId="0" borderId="0"/>
    <xf numFmtId="0" fontId="2" fillId="0" borderId="0"/>
    <xf numFmtId="0" fontId="1" fillId="0" borderId="0"/>
  </cellStyleXfs>
  <cellXfs count="710">
    <xf numFmtId="0" fontId="0" fillId="0" borderId="0" xfId="0"/>
    <xf numFmtId="0" fontId="9" fillId="2" borderId="0" xfId="0" applyFont="1" applyFill="1"/>
    <xf numFmtId="0" fontId="10" fillId="2" borderId="0" xfId="0" applyFont="1" applyFill="1"/>
    <xf numFmtId="0" fontId="9" fillId="2" borderId="1" xfId="0" applyFont="1" applyFill="1" applyBorder="1" applyAlignment="1">
      <alignment horizontal="center" wrapText="1"/>
    </xf>
    <xf numFmtId="0" fontId="9" fillId="2" borderId="2" xfId="0" applyFont="1" applyFill="1" applyBorder="1"/>
    <xf numFmtId="0" fontId="10" fillId="2" borderId="2" xfId="0" applyFont="1" applyFill="1" applyBorder="1" applyAlignment="1">
      <alignment horizontal="center"/>
    </xf>
    <xf numFmtId="164" fontId="9" fillId="2" borderId="0" xfId="0" applyNumberFormat="1" applyFont="1" applyFill="1"/>
    <xf numFmtId="0" fontId="9" fillId="2" borderId="2" xfId="0" applyFont="1" applyFill="1" applyBorder="1" applyAlignment="1">
      <alignment horizontal="right"/>
    </xf>
    <xf numFmtId="0" fontId="10" fillId="2" borderId="6" xfId="0" applyFont="1" applyFill="1" applyBorder="1" applyAlignment="1">
      <alignment horizontal="center"/>
    </xf>
    <xf numFmtId="165" fontId="10" fillId="2" borderId="2" xfId="0" applyNumberFormat="1" applyFont="1" applyFill="1" applyBorder="1"/>
    <xf numFmtId="0" fontId="12" fillId="2" borderId="0" xfId="0" applyFont="1" applyFill="1"/>
    <xf numFmtId="0" fontId="9" fillId="2" borderId="6" xfId="0" applyFont="1" applyFill="1" applyBorder="1"/>
    <xf numFmtId="0" fontId="10" fillId="2" borderId="5" xfId="0" applyFont="1" applyFill="1" applyBorder="1"/>
    <xf numFmtId="0" fontId="9" fillId="2" borderId="7" xfId="0" applyFont="1" applyFill="1" applyBorder="1"/>
    <xf numFmtId="0" fontId="10" fillId="2" borderId="2" xfId="0" applyFont="1" applyFill="1" applyBorder="1"/>
    <xf numFmtId="0" fontId="10" fillId="2" borderId="2" xfId="0" applyFont="1" applyFill="1" applyBorder="1" applyAlignment="1">
      <alignment horizontal="center" vertical="center"/>
    </xf>
    <xf numFmtId="0" fontId="10" fillId="2" borderId="6" xfId="0" applyFont="1" applyFill="1" applyBorder="1" applyAlignment="1">
      <alignment vertical="top"/>
    </xf>
    <xf numFmtId="0" fontId="9" fillId="2" borderId="12" xfId="0" applyFont="1" applyFill="1" applyBorder="1" applyAlignment="1">
      <alignment horizontal="left"/>
    </xf>
    <xf numFmtId="164" fontId="10" fillId="2" borderId="2" xfId="0" applyNumberFormat="1" applyFont="1" applyFill="1" applyBorder="1"/>
    <xf numFmtId="164" fontId="9" fillId="2" borderId="2" xfId="0" applyNumberFormat="1" applyFont="1" applyFill="1" applyBorder="1"/>
    <xf numFmtId="0" fontId="19" fillId="2" borderId="0" xfId="0" applyFont="1" applyFill="1"/>
    <xf numFmtId="0" fontId="19" fillId="2" borderId="5" xfId="0" applyFont="1" applyFill="1" applyBorder="1"/>
    <xf numFmtId="0" fontId="20" fillId="2" borderId="2" xfId="0" applyFont="1" applyFill="1" applyBorder="1"/>
    <xf numFmtId="0" fontId="19" fillId="2" borderId="2" xfId="0" applyFont="1" applyFill="1" applyBorder="1" applyAlignment="1">
      <alignment horizontal="right"/>
    </xf>
    <xf numFmtId="0" fontId="19" fillId="2" borderId="0" xfId="0" applyFont="1" applyFill="1" applyAlignment="1">
      <alignment horizontal="left"/>
    </xf>
    <xf numFmtId="0" fontId="20" fillId="2" borderId="15" xfId="0" applyFont="1" applyFill="1" applyBorder="1" applyAlignment="1">
      <alignment wrapText="1"/>
    </xf>
    <xf numFmtId="0" fontId="19" fillId="2" borderId="10" xfId="0" applyFont="1" applyFill="1" applyBorder="1"/>
    <xf numFmtId="0" fontId="19" fillId="2" borderId="6" xfId="0" applyFont="1" applyFill="1" applyBorder="1"/>
    <xf numFmtId="0" fontId="19" fillId="2" borderId="12" xfId="0" applyFont="1" applyFill="1" applyBorder="1"/>
    <xf numFmtId="0" fontId="19" fillId="2" borderId="6" xfId="0" applyFont="1" applyFill="1" applyBorder="1" applyAlignment="1">
      <alignment vertical="center" wrapText="1"/>
    </xf>
    <xf numFmtId="0" fontId="19" fillId="2" borderId="6" xfId="0" applyFont="1" applyFill="1" applyBorder="1" applyAlignment="1">
      <alignment horizontal="left" vertical="center" wrapText="1"/>
    </xf>
    <xf numFmtId="0" fontId="20" fillId="2" borderId="2" xfId="0" applyFont="1" applyFill="1" applyBorder="1" applyAlignment="1">
      <alignment vertical="center" wrapText="1"/>
    </xf>
    <xf numFmtId="0" fontId="20" fillId="2" borderId="5" xfId="0" applyFont="1" applyFill="1" applyBorder="1"/>
    <xf numFmtId="0" fontId="20" fillId="2" borderId="6" xfId="0" applyFont="1" applyFill="1" applyBorder="1"/>
    <xf numFmtId="0" fontId="20" fillId="2" borderId="7" xfId="0" applyFont="1" applyFill="1" applyBorder="1"/>
    <xf numFmtId="0" fontId="20" fillId="2" borderId="2" xfId="0" applyFont="1" applyFill="1" applyBorder="1" applyAlignment="1">
      <alignment wrapText="1"/>
    </xf>
    <xf numFmtId="0" fontId="20" fillId="2" borderId="11" xfId="0" applyFont="1" applyFill="1" applyBorder="1"/>
    <xf numFmtId="0" fontId="19" fillId="2" borderId="6" xfId="0" applyFont="1" applyFill="1" applyBorder="1" applyAlignment="1">
      <alignment horizontal="left"/>
    </xf>
    <xf numFmtId="0" fontId="19" fillId="2" borderId="12" xfId="0" applyFont="1" applyFill="1" applyBorder="1" applyAlignment="1">
      <alignment horizontal="left"/>
    </xf>
    <xf numFmtId="0" fontId="20" fillId="2" borderId="11" xfId="0" applyFont="1" applyFill="1" applyBorder="1" applyAlignment="1">
      <alignment horizontal="left"/>
    </xf>
    <xf numFmtId="0" fontId="19" fillId="2" borderId="14" xfId="0" applyFont="1" applyFill="1" applyBorder="1" applyAlignment="1">
      <alignment horizontal="left"/>
    </xf>
    <xf numFmtId="0" fontId="19" fillId="2" borderId="11" xfId="0" applyFont="1" applyFill="1" applyBorder="1" applyAlignment="1">
      <alignment wrapText="1"/>
    </xf>
    <xf numFmtId="0" fontId="20" fillId="2" borderId="5" xfId="0" applyFont="1" applyFill="1" applyBorder="1" applyAlignment="1">
      <alignment wrapText="1"/>
    </xf>
    <xf numFmtId="0" fontId="19" fillId="2" borderId="14" xfId="0" applyFont="1" applyFill="1" applyBorder="1"/>
    <xf numFmtId="0" fontId="19" fillId="2" borderId="14" xfId="0" applyFont="1" applyFill="1" applyBorder="1" applyAlignment="1">
      <alignment wrapText="1"/>
    </xf>
    <xf numFmtId="0" fontId="21" fillId="2" borderId="14" xfId="0" applyFont="1" applyFill="1" applyBorder="1"/>
    <xf numFmtId="0" fontId="19" fillId="2" borderId="7" xfId="0" applyFont="1" applyFill="1" applyBorder="1"/>
    <xf numFmtId="0" fontId="19" fillId="2" borderId="2" xfId="0" applyFont="1" applyFill="1" applyBorder="1"/>
    <xf numFmtId="0" fontId="19" fillId="2" borderId="2" xfId="0" applyFont="1" applyFill="1" applyBorder="1" applyAlignment="1">
      <alignment wrapText="1"/>
    </xf>
    <xf numFmtId="0" fontId="19" fillId="2" borderId="15" xfId="0" applyFont="1" applyFill="1" applyBorder="1"/>
    <xf numFmtId="0" fontId="23" fillId="2" borderId="2" xfId="0" applyFont="1" applyFill="1" applyBorder="1" applyAlignment="1">
      <alignment wrapText="1"/>
    </xf>
    <xf numFmtId="0" fontId="8" fillId="2" borderId="0" xfId="0" applyFont="1" applyFill="1"/>
    <xf numFmtId="165" fontId="12" fillId="2" borderId="0" xfId="0" applyNumberFormat="1" applyFont="1" applyFill="1"/>
    <xf numFmtId="0" fontId="20" fillId="2" borderId="2" xfId="0" applyFont="1" applyFill="1" applyBorder="1" applyAlignment="1">
      <alignment horizontal="left"/>
    </xf>
    <xf numFmtId="0" fontId="20" fillId="2" borderId="6" xfId="0" applyFont="1" applyFill="1" applyBorder="1" applyAlignment="1">
      <alignment horizontal="center"/>
    </xf>
    <xf numFmtId="0" fontId="20" fillId="2" borderId="0" xfId="0" applyFont="1" applyFill="1" applyAlignment="1">
      <alignment horizontal="center"/>
    </xf>
    <xf numFmtId="0" fontId="19" fillId="2" borderId="7" xfId="0" applyFont="1" applyFill="1" applyBorder="1" applyAlignment="1">
      <alignment horizontal="left"/>
    </xf>
    <xf numFmtId="0" fontId="19" fillId="2" borderId="0" xfId="0" applyFont="1" applyFill="1" applyAlignment="1">
      <alignment horizontal="center"/>
    </xf>
    <xf numFmtId="0" fontId="14" fillId="2" borderId="8" xfId="0" applyFont="1" applyFill="1" applyBorder="1" applyAlignment="1">
      <alignment wrapText="1"/>
    </xf>
    <xf numFmtId="0" fontId="25" fillId="2" borderId="12" xfId="0" applyFont="1" applyFill="1" applyBorder="1"/>
    <xf numFmtId="0" fontId="25" fillId="2" borderId="0" xfId="0" applyFont="1" applyFill="1"/>
    <xf numFmtId="0" fontId="9" fillId="2" borderId="0" xfId="0" applyFont="1" applyFill="1" applyAlignment="1">
      <alignment wrapText="1"/>
    </xf>
    <xf numFmtId="0" fontId="9" fillId="2" borderId="2" xfId="0" applyFont="1" applyFill="1" applyBorder="1" applyAlignment="1">
      <alignment wrapText="1"/>
    </xf>
    <xf numFmtId="0" fontId="14" fillId="2" borderId="2" xfId="0" applyFont="1" applyFill="1" applyBorder="1" applyAlignment="1">
      <alignment horizontal="right"/>
    </xf>
    <xf numFmtId="164" fontId="24" fillId="2" borderId="7" xfId="0" applyNumberFormat="1" applyFont="1" applyFill="1" applyBorder="1" applyAlignment="1">
      <alignment horizontal="right"/>
    </xf>
    <xf numFmtId="164" fontId="19" fillId="2" borderId="0" xfId="0" applyNumberFormat="1" applyFont="1" applyFill="1"/>
    <xf numFmtId="164" fontId="14" fillId="2" borderId="2" xfId="0" applyNumberFormat="1" applyFont="1" applyFill="1" applyBorder="1" applyAlignment="1">
      <alignment horizontal="right"/>
    </xf>
    <xf numFmtId="0" fontId="15" fillId="2" borderId="2" xfId="0" applyFont="1" applyFill="1" applyBorder="1" applyAlignment="1">
      <alignment horizontal="right"/>
    </xf>
    <xf numFmtId="0" fontId="9" fillId="2" borderId="2" xfId="0" applyFont="1" applyFill="1" applyBorder="1" applyAlignment="1">
      <alignment horizontal="center"/>
    </xf>
    <xf numFmtId="0" fontId="9" fillId="2" borderId="5" xfId="0" applyFont="1" applyFill="1" applyBorder="1" applyAlignment="1">
      <alignment horizontal="center"/>
    </xf>
    <xf numFmtId="0" fontId="9" fillId="2" borderId="7" xfId="0" applyFont="1" applyFill="1" applyBorder="1" applyAlignment="1">
      <alignment horizontal="center"/>
    </xf>
    <xf numFmtId="0" fontId="9" fillId="2" borderId="6" xfId="0" applyFont="1" applyFill="1" applyBorder="1" applyAlignment="1">
      <alignment horizontal="center"/>
    </xf>
    <xf numFmtId="0" fontId="9" fillId="2" borderId="2" xfId="0" applyFont="1" applyFill="1" applyBorder="1" applyAlignment="1">
      <alignment horizontal="center" wrapText="1"/>
    </xf>
    <xf numFmtId="0" fontId="10" fillId="2" borderId="5" xfId="0" applyFont="1" applyFill="1" applyBorder="1" applyAlignment="1">
      <alignment horizontal="center"/>
    </xf>
    <xf numFmtId="0" fontId="10" fillId="2" borderId="7" xfId="0" applyFont="1" applyFill="1" applyBorder="1" applyAlignment="1">
      <alignment horizontal="center"/>
    </xf>
    <xf numFmtId="0" fontId="10" fillId="2" borderId="7" xfId="0" applyFont="1" applyFill="1" applyBorder="1" applyAlignment="1">
      <alignment vertical="top"/>
    </xf>
    <xf numFmtId="164" fontId="14" fillId="2" borderId="2" xfId="0" applyNumberFormat="1" applyFont="1" applyFill="1" applyBorder="1"/>
    <xf numFmtId="164" fontId="14" fillId="2" borderId="5" xfId="0" applyNumberFormat="1" applyFont="1" applyFill="1" applyBorder="1"/>
    <xf numFmtId="164" fontId="14" fillId="2" borderId="7" xfId="0" applyNumberFormat="1" applyFont="1" applyFill="1" applyBorder="1" applyAlignment="1">
      <alignment horizontal="right"/>
    </xf>
    <xf numFmtId="164" fontId="15" fillId="2" borderId="8" xfId="0" applyNumberFormat="1" applyFont="1" applyFill="1" applyBorder="1"/>
    <xf numFmtId="164" fontId="15" fillId="2" borderId="2" xfId="0" applyNumberFormat="1" applyFont="1" applyFill="1" applyBorder="1"/>
    <xf numFmtId="165" fontId="14" fillId="2" borderId="8" xfId="0" applyNumberFormat="1" applyFont="1" applyFill="1" applyBorder="1"/>
    <xf numFmtId="164" fontId="15" fillId="2" borderId="10" xfId="0" applyNumberFormat="1" applyFont="1" applyFill="1" applyBorder="1"/>
    <xf numFmtId="0" fontId="24" fillId="2" borderId="2" xfId="0" applyFont="1" applyFill="1" applyBorder="1" applyAlignment="1">
      <alignment wrapText="1"/>
    </xf>
    <xf numFmtId="0" fontId="15" fillId="2" borderId="2" xfId="0" applyFont="1" applyFill="1" applyBorder="1"/>
    <xf numFmtId="0" fontId="14" fillId="2" borderId="7" xfId="0" applyFont="1" applyFill="1" applyBorder="1" applyAlignment="1">
      <alignment horizontal="left"/>
    </xf>
    <xf numFmtId="164" fontId="14" fillId="2" borderId="7" xfId="0" applyNumberFormat="1" applyFont="1" applyFill="1" applyBorder="1"/>
    <xf numFmtId="0" fontId="14" fillId="2" borderId="3" xfId="0" applyFont="1" applyFill="1" applyBorder="1"/>
    <xf numFmtId="0" fontId="14" fillId="2" borderId="8" xfId="0" applyFont="1" applyFill="1" applyBorder="1"/>
    <xf numFmtId="0" fontId="15" fillId="2" borderId="12" xfId="0" applyFont="1" applyFill="1" applyBorder="1"/>
    <xf numFmtId="0" fontId="15" fillId="2" borderId="2" xfId="0" applyFont="1" applyFill="1" applyBorder="1" applyAlignment="1">
      <alignment horizontal="right" vertical="center"/>
    </xf>
    <xf numFmtId="0" fontId="15" fillId="2" borderId="0" xfId="0" applyFont="1" applyFill="1" applyAlignment="1">
      <alignment wrapText="1"/>
    </xf>
    <xf numFmtId="0" fontId="15" fillId="2" borderId="0" xfId="0" applyFont="1" applyFill="1"/>
    <xf numFmtId="0" fontId="14" fillId="2" borderId="10" xfId="0" applyFont="1" applyFill="1" applyBorder="1" applyAlignment="1">
      <alignment wrapText="1"/>
    </xf>
    <xf numFmtId="0" fontId="15" fillId="2" borderId="13" xfId="0" applyFont="1" applyFill="1" applyBorder="1" applyAlignment="1">
      <alignment wrapText="1"/>
    </xf>
    <xf numFmtId="0" fontId="14" fillId="2" borderId="13" xfId="0" applyFont="1" applyFill="1" applyBorder="1" applyAlignment="1">
      <alignment wrapText="1"/>
    </xf>
    <xf numFmtId="0" fontId="15" fillId="2" borderId="1" xfId="0" applyFont="1" applyFill="1" applyBorder="1"/>
    <xf numFmtId="0" fontId="14" fillId="2" borderId="8" xfId="0" applyFont="1" applyFill="1" applyBorder="1" applyAlignment="1">
      <alignment vertical="center" wrapText="1"/>
    </xf>
    <xf numFmtId="0" fontId="14" fillId="2" borderId="1" xfId="0" applyFont="1" applyFill="1" applyBorder="1" applyAlignment="1">
      <alignment wrapText="1"/>
    </xf>
    <xf numFmtId="0" fontId="24" fillId="2" borderId="11" xfId="0" applyFont="1" applyFill="1" applyBorder="1" applyAlignment="1">
      <alignment horizontal="right"/>
    </xf>
    <xf numFmtId="0" fontId="27" fillId="2" borderId="11" xfId="0" applyFont="1" applyFill="1" applyBorder="1" applyAlignment="1">
      <alignment horizontal="right"/>
    </xf>
    <xf numFmtId="0" fontId="27" fillId="2" borderId="2" xfId="0" applyFont="1" applyFill="1" applyBorder="1" applyAlignment="1">
      <alignment wrapText="1"/>
    </xf>
    <xf numFmtId="0" fontId="27" fillId="2" borderId="2" xfId="0" applyFont="1" applyFill="1" applyBorder="1" applyAlignment="1">
      <alignment horizontal="right"/>
    </xf>
    <xf numFmtId="0" fontId="27" fillId="2" borderId="3" xfId="0" applyFont="1" applyFill="1" applyBorder="1" applyAlignment="1">
      <alignment wrapText="1"/>
    </xf>
    <xf numFmtId="0" fontId="14" fillId="2" borderId="10" xfId="0" applyFont="1" applyFill="1" applyBorder="1"/>
    <xf numFmtId="0" fontId="14" fillId="2" borderId="3" xfId="0" applyFont="1" applyFill="1" applyBorder="1" applyAlignment="1">
      <alignment wrapText="1"/>
    </xf>
    <xf numFmtId="14" fontId="15" fillId="2" borderId="2" xfId="0" applyNumberFormat="1" applyFont="1" applyFill="1" applyBorder="1" applyAlignment="1">
      <alignment horizontal="right"/>
    </xf>
    <xf numFmtId="0" fontId="15" fillId="2" borderId="8" xfId="0" applyFont="1" applyFill="1" applyBorder="1"/>
    <xf numFmtId="0" fontId="14" fillId="2" borderId="5" xfId="0" applyFont="1" applyFill="1" applyBorder="1" applyAlignment="1">
      <alignment wrapText="1"/>
    </xf>
    <xf numFmtId="0" fontId="15" fillId="2" borderId="6" xfId="0" applyFont="1" applyFill="1" applyBorder="1"/>
    <xf numFmtId="0" fontId="14" fillId="2" borderId="11" xfId="0" applyFont="1" applyFill="1" applyBorder="1" applyAlignment="1">
      <alignment wrapText="1"/>
    </xf>
    <xf numFmtId="0" fontId="15" fillId="2" borderId="14" xfId="0" applyFont="1" applyFill="1" applyBorder="1"/>
    <xf numFmtId="0" fontId="15" fillId="2" borderId="9" xfId="0" applyFont="1" applyFill="1" applyBorder="1"/>
    <xf numFmtId="0" fontId="14" fillId="2" borderId="4" xfId="0" applyFont="1" applyFill="1" applyBorder="1" applyAlignment="1">
      <alignment wrapText="1"/>
    </xf>
    <xf numFmtId="0" fontId="15" fillId="2" borderId="5" xfId="0" applyFont="1" applyFill="1" applyBorder="1"/>
    <xf numFmtId="0" fontId="15" fillId="2" borderId="7" xfId="0" applyFont="1" applyFill="1" applyBorder="1"/>
    <xf numFmtId="0" fontId="14" fillId="2" borderId="2" xfId="0" applyFont="1" applyFill="1" applyBorder="1" applyAlignment="1">
      <alignment horizontal="center"/>
    </xf>
    <xf numFmtId="0" fontId="15" fillId="2" borderId="2" xfId="0" applyFont="1" applyFill="1" applyBorder="1" applyAlignment="1">
      <alignment horizontal="center"/>
    </xf>
    <xf numFmtId="0" fontId="15" fillId="2" borderId="15" xfId="0" applyFont="1" applyFill="1" applyBorder="1"/>
    <xf numFmtId="0" fontId="14" fillId="2" borderId="8" xfId="0" applyFont="1" applyFill="1" applyBorder="1" applyAlignment="1">
      <alignment horizontal="left" wrapText="1"/>
    </xf>
    <xf numFmtId="0" fontId="14" fillId="2" borderId="2" xfId="0" applyFont="1" applyFill="1" applyBorder="1" applyAlignment="1">
      <alignment horizontal="left"/>
    </xf>
    <xf numFmtId="0" fontId="14" fillId="2" borderId="2" xfId="0" applyFont="1" applyFill="1" applyBorder="1"/>
    <xf numFmtId="0" fontId="14" fillId="2" borderId="6" xfId="0" applyFont="1" applyFill="1" applyBorder="1"/>
    <xf numFmtId="0" fontId="14" fillId="2" borderId="7" xfId="0" applyFont="1" applyFill="1" applyBorder="1"/>
    <xf numFmtId="0" fontId="15" fillId="2" borderId="10" xfId="0" applyFont="1" applyFill="1" applyBorder="1"/>
    <xf numFmtId="0" fontId="23" fillId="2" borderId="0" xfId="0" applyFont="1" applyFill="1"/>
    <xf numFmtId="0" fontId="32" fillId="2" borderId="0" xfId="0" applyFont="1" applyFill="1"/>
    <xf numFmtId="0" fontId="26" fillId="2" borderId="0" xfId="0" applyFont="1" applyFill="1" applyAlignment="1">
      <alignment horizontal="center" wrapText="1"/>
    </xf>
    <xf numFmtId="0" fontId="33" fillId="2" borderId="11" xfId="0" applyFont="1" applyFill="1" applyBorder="1" applyAlignment="1">
      <alignment horizontal="left" vertical="center" wrapText="1"/>
    </xf>
    <xf numFmtId="0" fontId="33" fillId="2" borderId="1" xfId="0" applyFont="1" applyFill="1" applyBorder="1" applyAlignment="1">
      <alignment wrapText="1"/>
    </xf>
    <xf numFmtId="0" fontId="23" fillId="2" borderId="3" xfId="0" applyFont="1" applyFill="1" applyBorder="1" applyAlignment="1">
      <alignment vertical="top" wrapText="1"/>
    </xf>
    <xf numFmtId="0" fontId="33" fillId="2" borderId="0" xfId="0" applyFont="1" applyFill="1" applyAlignment="1">
      <alignment wrapText="1"/>
    </xf>
    <xf numFmtId="0" fontId="23" fillId="2" borderId="4" xfId="0" applyFont="1" applyFill="1" applyBorder="1" applyAlignment="1">
      <alignment vertical="top" wrapText="1"/>
    </xf>
    <xf numFmtId="0" fontId="33" fillId="2" borderId="3" xfId="0" applyFont="1" applyFill="1" applyBorder="1" applyAlignment="1">
      <alignment wrapText="1"/>
    </xf>
    <xf numFmtId="164" fontId="32" fillId="2" borderId="0" xfId="0" applyNumberFormat="1" applyFont="1" applyFill="1"/>
    <xf numFmtId="0" fontId="32" fillId="2" borderId="0" xfId="0" applyFont="1" applyFill="1" applyAlignment="1">
      <alignment horizontal="center"/>
    </xf>
    <xf numFmtId="0" fontId="23" fillId="2" borderId="0" xfId="0" applyFont="1" applyFill="1" applyAlignment="1">
      <alignment horizontal="right"/>
    </xf>
    <xf numFmtId="0" fontId="23" fillId="2" borderId="0" xfId="0" applyFont="1" applyFill="1" applyAlignment="1">
      <alignment wrapText="1"/>
    </xf>
    <xf numFmtId="0" fontId="37" fillId="2" borderId="0" xfId="0" applyFont="1" applyFill="1" applyAlignment="1">
      <alignment horizontal="left" wrapText="1"/>
    </xf>
    <xf numFmtId="0" fontId="37" fillId="2" borderId="0" xfId="0" applyFont="1" applyFill="1" applyAlignment="1">
      <alignment wrapText="1"/>
    </xf>
    <xf numFmtId="0" fontId="6" fillId="2" borderId="0" xfId="0" applyFont="1" applyFill="1" applyAlignment="1">
      <alignment wrapText="1"/>
    </xf>
    <xf numFmtId="0" fontId="6" fillId="2" borderId="2" xfId="0" applyFont="1" applyFill="1" applyBorder="1" applyAlignment="1">
      <alignment horizontal="right"/>
    </xf>
    <xf numFmtId="0" fontId="6" fillId="2" borderId="14" xfId="0" applyFont="1" applyFill="1" applyBorder="1"/>
    <xf numFmtId="0" fontId="35" fillId="2" borderId="9" xfId="0" applyFont="1" applyFill="1" applyBorder="1" applyAlignment="1">
      <alignment wrapText="1"/>
    </xf>
    <xf numFmtId="0" fontId="23" fillId="2" borderId="9" xfId="0" applyFont="1" applyFill="1" applyBorder="1" applyAlignment="1">
      <alignment wrapText="1"/>
    </xf>
    <xf numFmtId="0" fontId="14" fillId="3" borderId="8" xfId="0" applyFont="1" applyFill="1" applyBorder="1"/>
    <xf numFmtId="0" fontId="6" fillId="2" borderId="8" xfId="0" applyFont="1" applyFill="1" applyBorder="1"/>
    <xf numFmtId="0" fontId="20" fillId="3" borderId="2" xfId="0" applyFont="1" applyFill="1" applyBorder="1" applyAlignment="1">
      <alignment horizontal="left"/>
    </xf>
    <xf numFmtId="0" fontId="14" fillId="2" borderId="13" xfId="0" applyFont="1" applyFill="1" applyBorder="1"/>
    <xf numFmtId="0" fontId="6" fillId="2" borderId="2" xfId="0" applyFont="1" applyFill="1" applyBorder="1" applyAlignment="1">
      <alignment horizontal="left"/>
    </xf>
    <xf numFmtId="0" fontId="14" fillId="2" borderId="5" xfId="0" applyFont="1" applyFill="1" applyBorder="1"/>
    <xf numFmtId="0" fontId="14" fillId="2" borderId="6" xfId="0" applyFont="1" applyFill="1" applyBorder="1" applyAlignment="1">
      <alignment horizontal="center"/>
    </xf>
    <xf numFmtId="0" fontId="6" fillId="2" borderId="0" xfId="0" applyFont="1" applyFill="1"/>
    <xf numFmtId="0" fontId="6" fillId="2" borderId="6" xfId="0" applyFont="1" applyFill="1" applyBorder="1"/>
    <xf numFmtId="0" fontId="29" fillId="2" borderId="6" xfId="0" applyFont="1" applyFill="1" applyBorder="1"/>
    <xf numFmtId="0" fontId="14" fillId="2" borderId="2" xfId="0" applyFont="1" applyFill="1" applyBorder="1" applyAlignment="1">
      <alignment horizontal="left" vertical="center"/>
    </xf>
    <xf numFmtId="0" fontId="14" fillId="2" borderId="15" xfId="0" applyFont="1" applyFill="1" applyBorder="1"/>
    <xf numFmtId="0" fontId="14" fillId="2" borderId="9" xfId="0" applyFont="1" applyFill="1" applyBorder="1"/>
    <xf numFmtId="0" fontId="14" fillId="2" borderId="12" xfId="0" applyFont="1" applyFill="1" applyBorder="1" applyAlignment="1">
      <alignment horizontal="left"/>
    </xf>
    <xf numFmtId="0" fontId="14" fillId="2" borderId="2" xfId="0" applyFont="1" applyFill="1" applyBorder="1" applyAlignment="1">
      <alignment vertical="center"/>
    </xf>
    <xf numFmtId="0" fontId="14" fillId="2" borderId="5" xfId="0" applyFont="1" applyFill="1" applyBorder="1" applyAlignment="1">
      <alignment vertical="center"/>
    </xf>
    <xf numFmtId="0" fontId="20" fillId="2" borderId="7" xfId="0" applyFont="1" applyFill="1" applyBorder="1" applyAlignment="1">
      <alignment horizontal="center"/>
    </xf>
    <xf numFmtId="0" fontId="6" fillId="2" borderId="10" xfId="0" applyFont="1" applyFill="1" applyBorder="1"/>
    <xf numFmtId="0" fontId="6" fillId="2" borderId="12" xfId="0" applyFont="1" applyFill="1" applyBorder="1"/>
    <xf numFmtId="0" fontId="6" fillId="2" borderId="12" xfId="0" applyFont="1" applyFill="1" applyBorder="1" applyAlignment="1">
      <alignment horizontal="left"/>
    </xf>
    <xf numFmtId="165" fontId="6" fillId="2" borderId="6" xfId="0" applyNumberFormat="1" applyFont="1" applyFill="1" applyBorder="1"/>
    <xf numFmtId="0" fontId="6" fillId="2" borderId="7" xfId="0" applyFont="1" applyFill="1" applyBorder="1"/>
    <xf numFmtId="0" fontId="6" fillId="2" borderId="2" xfId="0" applyFont="1" applyFill="1" applyBorder="1"/>
    <xf numFmtId="0" fontId="10" fillId="3" borderId="2" xfId="0" applyFont="1" applyFill="1" applyBorder="1"/>
    <xf numFmtId="0" fontId="6" fillId="2" borderId="8" xfId="0" applyFont="1" applyFill="1" applyBorder="1" applyAlignment="1">
      <alignment wrapText="1"/>
    </xf>
    <xf numFmtId="0" fontId="14" fillId="3" borderId="2" xfId="0" applyFont="1" applyFill="1" applyBorder="1" applyAlignment="1">
      <alignment horizontal="center"/>
    </xf>
    <xf numFmtId="164" fontId="15" fillId="3" borderId="2" xfId="0" applyNumberFormat="1" applyFont="1" applyFill="1" applyBorder="1"/>
    <xf numFmtId="0" fontId="14" fillId="2" borderId="8" xfId="0" applyFont="1" applyFill="1" applyBorder="1" applyAlignment="1">
      <alignment horizontal="left"/>
    </xf>
    <xf numFmtId="0" fontId="14" fillId="2" borderId="12" xfId="0" applyFont="1" applyFill="1" applyBorder="1" applyAlignment="1">
      <alignment wrapText="1"/>
    </xf>
    <xf numFmtId="0" fontId="40" fillId="2" borderId="1" xfId="0" applyFont="1" applyFill="1" applyBorder="1" applyAlignment="1">
      <alignment wrapText="1"/>
    </xf>
    <xf numFmtId="0" fontId="10" fillId="2" borderId="2" xfId="0" applyFont="1" applyFill="1" applyBorder="1" applyAlignment="1">
      <alignment wrapText="1"/>
    </xf>
    <xf numFmtId="164" fontId="10" fillId="2" borderId="2" xfId="0" applyNumberFormat="1" applyFont="1" applyFill="1" applyBorder="1" applyAlignment="1">
      <alignment horizontal="right"/>
    </xf>
    <xf numFmtId="0" fontId="8" fillId="0" borderId="0" xfId="0" applyFont="1"/>
    <xf numFmtId="0" fontId="8" fillId="0" borderId="0" xfId="0" applyFont="1" applyAlignment="1">
      <alignment horizontal="left"/>
    </xf>
    <xf numFmtId="0" fontId="8" fillId="0" borderId="0" xfId="0" applyFont="1" applyAlignment="1">
      <alignment vertical="top" wrapText="1"/>
    </xf>
    <xf numFmtId="0" fontId="35" fillId="0" borderId="0" xfId="0" applyFont="1"/>
    <xf numFmtId="0" fontId="41" fillId="0" borderId="0" xfId="0" applyFont="1"/>
    <xf numFmtId="0" fontId="35" fillId="0" borderId="0" xfId="0" applyFont="1" applyAlignment="1">
      <alignment horizontal="left"/>
    </xf>
    <xf numFmtId="0" fontId="35" fillId="0" borderId="0" xfId="0" applyFont="1" applyAlignment="1">
      <alignment horizontal="center"/>
    </xf>
    <xf numFmtId="0" fontId="41" fillId="0" borderId="2" xfId="0" applyFont="1" applyBorder="1" applyAlignment="1">
      <alignment horizontal="right" vertical="top" wrapText="1"/>
    </xf>
    <xf numFmtId="0" fontId="45" fillId="0" borderId="2" xfId="0" applyFont="1" applyBorder="1" applyAlignment="1">
      <alignment horizontal="right" vertical="top" wrapText="1"/>
    </xf>
    <xf numFmtId="0" fontId="41" fillId="0" borderId="2" xfId="0" applyFont="1" applyBorder="1" applyAlignment="1">
      <alignment horizontal="right" vertical="center" wrapText="1"/>
    </xf>
    <xf numFmtId="16" fontId="41" fillId="0" borderId="0" xfId="0" applyNumberFormat="1" applyFont="1" applyAlignment="1">
      <alignment horizontal="right" vertical="top" wrapText="1"/>
    </xf>
    <xf numFmtId="16" fontId="12" fillId="0" borderId="0" xfId="0" applyNumberFormat="1" applyFont="1" applyAlignment="1">
      <alignment horizontal="right" vertical="top" wrapText="1"/>
    </xf>
    <xf numFmtId="0" fontId="46" fillId="0" borderId="0" xfId="0" applyFont="1" applyAlignment="1">
      <alignment vertical="top" wrapText="1"/>
    </xf>
    <xf numFmtId="0" fontId="11" fillId="0" borderId="0" xfId="0" applyFont="1" applyAlignment="1">
      <alignment vertical="top" wrapText="1"/>
    </xf>
    <xf numFmtId="0" fontId="11" fillId="0" borderId="0" xfId="0" applyFont="1" applyAlignment="1">
      <alignment horizontal="center" vertical="top" wrapText="1"/>
    </xf>
    <xf numFmtId="0" fontId="9" fillId="0" borderId="0" xfId="0" applyFont="1"/>
    <xf numFmtId="165" fontId="11" fillId="0" borderId="0" xfId="0" applyNumberFormat="1" applyFont="1" applyAlignment="1">
      <alignment horizontal="center" vertical="top" wrapText="1"/>
    </xf>
    <xf numFmtId="0" fontId="11" fillId="0" borderId="0" xfId="0" applyFont="1" applyAlignment="1">
      <alignment horizontal="right" vertical="top" wrapText="1"/>
    </xf>
    <xf numFmtId="0" fontId="53" fillId="2" borderId="0" xfId="0" applyFont="1" applyFill="1" applyAlignment="1">
      <alignment horizontal="left"/>
    </xf>
    <xf numFmtId="0" fontId="47" fillId="2" borderId="0" xfId="0" applyFont="1" applyFill="1"/>
    <xf numFmtId="0" fontId="48" fillId="2" borderId="0" xfId="0" applyFont="1" applyFill="1"/>
    <xf numFmtId="0" fontId="47" fillId="2" borderId="0" xfId="0" applyFont="1" applyFill="1" applyAlignment="1">
      <alignment horizontal="center"/>
    </xf>
    <xf numFmtId="0" fontId="47" fillId="2" borderId="0" xfId="0" applyFont="1" applyFill="1" applyAlignment="1">
      <alignment horizontal="left"/>
    </xf>
    <xf numFmtId="0" fontId="23" fillId="2" borderId="0" xfId="0" applyFont="1" applyFill="1" applyAlignment="1">
      <alignment horizontal="center"/>
    </xf>
    <xf numFmtId="0" fontId="47" fillId="2" borderId="7" xfId="0" applyFont="1" applyFill="1" applyBorder="1" applyAlignment="1">
      <alignment horizontal="center" wrapText="1"/>
    </xf>
    <xf numFmtId="0" fontId="47" fillId="2" borderId="7" xfId="0" applyFont="1" applyFill="1" applyBorder="1" applyAlignment="1">
      <alignment wrapText="1"/>
    </xf>
    <xf numFmtId="0" fontId="47" fillId="2" borderId="2" xfId="0" applyFont="1" applyFill="1" applyBorder="1" applyAlignment="1">
      <alignment vertical="center" wrapText="1"/>
    </xf>
    <xf numFmtId="0" fontId="47" fillId="2" borderId="2" xfId="0" applyFont="1" applyFill="1" applyBorder="1"/>
    <xf numFmtId="0" fontId="48" fillId="2" borderId="2" xfId="0" applyFont="1" applyFill="1" applyBorder="1"/>
    <xf numFmtId="0" fontId="47" fillId="2" borderId="6" xfId="0" applyFont="1" applyFill="1" applyBorder="1" applyAlignment="1">
      <alignment vertical="center" wrapText="1"/>
    </xf>
    <xf numFmtId="165" fontId="50" fillId="2" borderId="2" xfId="0" applyNumberFormat="1" applyFont="1" applyFill="1" applyBorder="1"/>
    <xf numFmtId="164" fontId="47" fillId="2" borderId="2" xfId="0" applyNumberFormat="1" applyFont="1" applyFill="1" applyBorder="1"/>
    <xf numFmtId="16" fontId="47" fillId="2" borderId="2" xfId="0" applyNumberFormat="1" applyFont="1" applyFill="1" applyBorder="1"/>
    <xf numFmtId="164" fontId="48" fillId="2" borderId="2" xfId="0" applyNumberFormat="1" applyFont="1" applyFill="1" applyBorder="1"/>
    <xf numFmtId="165" fontId="49" fillId="2" borderId="2" xfId="0" applyNumberFormat="1" applyFont="1" applyFill="1" applyBorder="1"/>
    <xf numFmtId="164" fontId="51" fillId="2" borderId="2" xfId="0" applyNumberFormat="1" applyFont="1" applyFill="1" applyBorder="1"/>
    <xf numFmtId="164" fontId="52" fillId="2" borderId="2" xfId="0" applyNumberFormat="1" applyFont="1" applyFill="1" applyBorder="1"/>
    <xf numFmtId="0" fontId="53" fillId="2" borderId="0" xfId="0" applyFont="1" applyFill="1"/>
    <xf numFmtId="164" fontId="38" fillId="0" borderId="2" xfId="0" applyNumberFormat="1" applyFont="1" applyBorder="1" applyAlignment="1">
      <alignment horizontal="center"/>
    </xf>
    <xf numFmtId="164" fontId="38" fillId="0" borderId="2" xfId="0" applyNumberFormat="1" applyFont="1" applyBorder="1" applyAlignment="1">
      <alignment horizontal="center" vertical="center" wrapText="1"/>
    </xf>
    <xf numFmtId="0" fontId="18" fillId="0" borderId="0" xfId="0" applyFont="1" applyAlignment="1">
      <alignment horizontal="left"/>
    </xf>
    <xf numFmtId="0" fontId="19" fillId="0" borderId="0" xfId="0" applyFont="1"/>
    <xf numFmtId="0" fontId="18" fillId="0" borderId="0" xfId="0" applyFont="1"/>
    <xf numFmtId="0" fontId="20" fillId="0" borderId="0" xfId="0" applyFont="1"/>
    <xf numFmtId="0" fontId="26" fillId="0" borderId="0" xfId="0" applyFont="1" applyAlignment="1">
      <alignment horizontal="center"/>
    </xf>
    <xf numFmtId="49" fontId="19" fillId="0" borderId="1" xfId="0" applyNumberFormat="1" applyFont="1" applyBorder="1" applyAlignment="1">
      <alignment wrapText="1"/>
    </xf>
    <xf numFmtId="0" fontId="57" fillId="0" borderId="0" xfId="0" applyFont="1"/>
    <xf numFmtId="0" fontId="58" fillId="0" borderId="2" xfId="0" applyFont="1" applyBorder="1" applyAlignment="1">
      <alignment horizontal="right"/>
    </xf>
    <xf numFmtId="0" fontId="58" fillId="0" borderId="15" xfId="0" applyFont="1" applyBorder="1" applyAlignment="1">
      <alignment wrapText="1"/>
    </xf>
    <xf numFmtId="0" fontId="58" fillId="0" borderId="2" xfId="0" applyFont="1" applyBorder="1"/>
    <xf numFmtId="165" fontId="58" fillId="0" borderId="2" xfId="0" applyNumberFormat="1" applyFont="1" applyBorder="1"/>
    <xf numFmtId="0" fontId="58" fillId="0" borderId="0" xfId="0" applyFont="1" applyAlignment="1">
      <alignment horizontal="right"/>
    </xf>
    <xf numFmtId="0" fontId="57" fillId="0" borderId="2" xfId="0" applyFont="1" applyBorder="1" applyAlignment="1">
      <alignment horizontal="right"/>
    </xf>
    <xf numFmtId="0" fontId="57" fillId="0" borderId="11" xfId="0" applyFont="1" applyBorder="1"/>
    <xf numFmtId="0" fontId="57" fillId="0" borderId="2" xfId="0" applyFont="1" applyBorder="1"/>
    <xf numFmtId="164" fontId="57" fillId="0" borderId="2" xfId="0" applyNumberFormat="1" applyFont="1" applyBorder="1"/>
    <xf numFmtId="164" fontId="58" fillId="0" borderId="2" xfId="0" applyNumberFormat="1" applyFont="1" applyBorder="1"/>
    <xf numFmtId="0" fontId="58" fillId="0" borderId="11" xfId="0" applyFont="1" applyBorder="1" applyAlignment="1">
      <alignment wrapText="1"/>
    </xf>
    <xf numFmtId="0" fontId="58" fillId="0" borderId="11" xfId="0" applyFont="1" applyBorder="1"/>
    <xf numFmtId="0" fontId="57" fillId="0" borderId="2" xfId="0" applyFont="1" applyBorder="1" applyAlignment="1">
      <alignment wrapText="1"/>
    </xf>
    <xf numFmtId="0" fontId="19" fillId="0" borderId="0" xfId="0" applyFont="1" applyAlignment="1">
      <alignment horizontal="right"/>
    </xf>
    <xf numFmtId="165" fontId="19" fillId="0" borderId="0" xfId="0" applyNumberFormat="1" applyFont="1"/>
    <xf numFmtId="0" fontId="0" fillId="2" borderId="0" xfId="0" applyFill="1"/>
    <xf numFmtId="0" fontId="19" fillId="0" borderId="0" xfId="0" applyFont="1" applyAlignment="1">
      <alignment horizontal="left"/>
    </xf>
    <xf numFmtId="0" fontId="19" fillId="0" borderId="0" xfId="0" applyFont="1" applyAlignment="1">
      <alignment horizontal="center"/>
    </xf>
    <xf numFmtId="0" fontId="20" fillId="0" borderId="0" xfId="0" applyFont="1" applyAlignment="1">
      <alignment horizontal="center"/>
    </xf>
    <xf numFmtId="0" fontId="20" fillId="0" borderId="2" xfId="0" applyFont="1" applyBorder="1" applyAlignment="1">
      <alignment horizontal="right"/>
    </xf>
    <xf numFmtId="0" fontId="20" fillId="0" borderId="2" xfId="0" applyFont="1" applyBorder="1"/>
    <xf numFmtId="0" fontId="19" fillId="0" borderId="2" xfId="0" applyFont="1" applyBorder="1" applyAlignment="1">
      <alignment horizontal="right"/>
    </xf>
    <xf numFmtId="0" fontId="21" fillId="0" borderId="0" xfId="0" applyFont="1"/>
    <xf numFmtId="0" fontId="20" fillId="0" borderId="2" xfId="0" applyFont="1" applyBorder="1" applyAlignment="1">
      <alignment wrapText="1"/>
    </xf>
    <xf numFmtId="0" fontId="20" fillId="0" borderId="8" xfId="0" applyFont="1" applyBorder="1"/>
    <xf numFmtId="0" fontId="22" fillId="0" borderId="2" xfId="0" applyFont="1" applyBorder="1"/>
    <xf numFmtId="0" fontId="19" fillId="2" borderId="0" xfId="0" applyFont="1" applyFill="1" applyAlignment="1">
      <alignment wrapText="1"/>
    </xf>
    <xf numFmtId="0" fontId="14" fillId="2" borderId="0" xfId="0" applyFont="1" applyFill="1" applyAlignment="1">
      <alignment wrapText="1"/>
    </xf>
    <xf numFmtId="0" fontId="19" fillId="2" borderId="18" xfId="0" applyFont="1" applyFill="1" applyBorder="1"/>
    <xf numFmtId="0" fontId="20" fillId="2" borderId="21" xfId="0" applyFont="1" applyFill="1" applyBorder="1" applyAlignment="1">
      <alignment horizontal="right"/>
    </xf>
    <xf numFmtId="164" fontId="20" fillId="2" borderId="24" xfId="0" applyNumberFormat="1" applyFont="1" applyFill="1" applyBorder="1" applyAlignment="1">
      <alignment horizontal="right"/>
    </xf>
    <xf numFmtId="0" fontId="19" fillId="2" borderId="21" xfId="0" applyFont="1" applyFill="1" applyBorder="1" applyAlignment="1">
      <alignment horizontal="right"/>
    </xf>
    <xf numFmtId="164" fontId="27" fillId="2" borderId="24" xfId="0" applyNumberFormat="1" applyFont="1" applyFill="1" applyBorder="1" applyAlignment="1">
      <alignment horizontal="right"/>
    </xf>
    <xf numFmtId="0" fontId="9" fillId="2" borderId="21" xfId="0" applyFont="1" applyFill="1" applyBorder="1" applyAlignment="1">
      <alignment horizontal="right"/>
    </xf>
    <xf numFmtId="0" fontId="20" fillId="2" borderId="25" xfId="0" applyFont="1" applyFill="1" applyBorder="1" applyAlignment="1">
      <alignment horizontal="right"/>
    </xf>
    <xf numFmtId="164" fontId="24" fillId="2" borderId="24" xfId="0" applyNumberFormat="1" applyFont="1" applyFill="1" applyBorder="1" applyAlignment="1">
      <alignment horizontal="right"/>
    </xf>
    <xf numFmtId="0" fontId="19" fillId="2" borderId="26" xfId="0" applyFont="1" applyFill="1" applyBorder="1" applyAlignment="1">
      <alignment horizontal="right"/>
    </xf>
    <xf numFmtId="0" fontId="9" fillId="2" borderId="26" xfId="0" applyFont="1" applyFill="1" applyBorder="1" applyAlignment="1">
      <alignment horizontal="right"/>
    </xf>
    <xf numFmtId="0" fontId="19" fillId="2" borderId="27" xfId="0" applyFont="1" applyFill="1" applyBorder="1" applyAlignment="1">
      <alignment horizontal="right"/>
    </xf>
    <xf numFmtId="0" fontId="19" fillId="2" borderId="29" xfId="0" applyFont="1" applyFill="1" applyBorder="1" applyAlignment="1">
      <alignment horizontal="right"/>
    </xf>
    <xf numFmtId="0" fontId="21" fillId="2" borderId="21" xfId="0" applyFont="1" applyFill="1" applyBorder="1" applyAlignment="1">
      <alignment horizontal="right"/>
    </xf>
    <xf numFmtId="0" fontId="22" fillId="2" borderId="0" xfId="0" applyFont="1" applyFill="1"/>
    <xf numFmtId="0" fontId="21" fillId="2" borderId="0" xfId="0" applyFont="1" applyFill="1"/>
    <xf numFmtId="0" fontId="20" fillId="2" borderId="26" xfId="0" applyFont="1" applyFill="1" applyBorder="1" applyAlignment="1">
      <alignment horizontal="right"/>
    </xf>
    <xf numFmtId="0" fontId="14" fillId="2" borderId="21" xfId="0" applyFont="1" applyFill="1" applyBorder="1" applyAlignment="1">
      <alignment horizontal="right"/>
    </xf>
    <xf numFmtId="0" fontId="14" fillId="2" borderId="29" xfId="0" applyFont="1" applyFill="1" applyBorder="1" applyAlignment="1">
      <alignment horizontal="right"/>
    </xf>
    <xf numFmtId="0" fontId="6" fillId="2" borderId="28" xfId="0" applyFont="1" applyFill="1" applyBorder="1"/>
    <xf numFmtId="0" fontId="14" fillId="2" borderId="21" xfId="0" applyFont="1" applyFill="1" applyBorder="1" applyAlignment="1">
      <alignment horizontal="left"/>
    </xf>
    <xf numFmtId="164" fontId="14" fillId="2" borderId="24" xfId="0" applyNumberFormat="1" applyFont="1" applyFill="1" applyBorder="1" applyAlignment="1">
      <alignment horizontal="right"/>
    </xf>
    <xf numFmtId="0" fontId="14" fillId="2" borderId="21" xfId="0" applyFont="1" applyFill="1" applyBorder="1"/>
    <xf numFmtId="0" fontId="6" fillId="2" borderId="30" xfId="0" applyFont="1" applyFill="1" applyBorder="1" applyAlignment="1">
      <alignment horizontal="left"/>
    </xf>
    <xf numFmtId="164" fontId="6" fillId="2" borderId="24" xfId="0" applyNumberFormat="1" applyFont="1" applyFill="1" applyBorder="1" applyAlignment="1">
      <alignment horizontal="right"/>
    </xf>
    <xf numFmtId="0" fontId="6" fillId="2" borderId="30" xfId="0" applyFont="1" applyFill="1" applyBorder="1"/>
    <xf numFmtId="0" fontId="14" fillId="2" borderId="27" xfId="0" applyFont="1" applyFill="1" applyBorder="1" applyAlignment="1">
      <alignment wrapText="1"/>
    </xf>
    <xf numFmtId="164" fontId="14" fillId="2" borderId="22" xfId="0" applyNumberFormat="1" applyFont="1" applyFill="1" applyBorder="1" applyAlignment="1">
      <alignment wrapText="1"/>
    </xf>
    <xf numFmtId="164" fontId="6" fillId="2" borderId="22" xfId="0" applyNumberFormat="1" applyFont="1" applyFill="1" applyBorder="1"/>
    <xf numFmtId="0" fontId="6" fillId="2" borderId="25" xfId="0" applyFont="1" applyFill="1" applyBorder="1"/>
    <xf numFmtId="164" fontId="6" fillId="2" borderId="23" xfId="0" applyNumberFormat="1" applyFont="1" applyFill="1" applyBorder="1"/>
    <xf numFmtId="0" fontId="6" fillId="2" borderId="25" xfId="0" applyFont="1" applyFill="1" applyBorder="1" applyAlignment="1">
      <alignment vertical="center" wrapText="1"/>
    </xf>
    <xf numFmtId="0" fontId="6" fillId="2" borderId="25" xfId="0" applyFont="1" applyFill="1" applyBorder="1" applyAlignment="1">
      <alignment horizontal="left" vertical="center" wrapText="1"/>
    </xf>
    <xf numFmtId="0" fontId="14" fillId="2" borderId="21" xfId="0" applyFont="1" applyFill="1" applyBorder="1" applyAlignment="1">
      <alignment vertical="center" wrapText="1"/>
    </xf>
    <xf numFmtId="164" fontId="14" fillId="2" borderId="24" xfId="0" applyNumberFormat="1" applyFont="1" applyFill="1" applyBorder="1"/>
    <xf numFmtId="164" fontId="6" fillId="2" borderId="22" xfId="0" applyNumberFormat="1" applyFont="1" applyFill="1" applyBorder="1" applyAlignment="1">
      <alignment horizontal="right"/>
    </xf>
    <xf numFmtId="164" fontId="6" fillId="2" borderId="34" xfId="0" applyNumberFormat="1" applyFont="1" applyFill="1" applyBorder="1" applyAlignment="1">
      <alignment horizontal="right"/>
    </xf>
    <xf numFmtId="164" fontId="14" fillId="2" borderId="34" xfId="0" applyNumberFormat="1" applyFont="1" applyFill="1" applyBorder="1"/>
    <xf numFmtId="0" fontId="14" fillId="2" borderId="21" xfId="0" applyFont="1" applyFill="1" applyBorder="1" applyAlignment="1">
      <alignment wrapText="1"/>
    </xf>
    <xf numFmtId="0" fontId="14" fillId="2" borderId="26" xfId="0" applyFont="1" applyFill="1" applyBorder="1"/>
    <xf numFmtId="164" fontId="14" fillId="2" borderId="22" xfId="0" applyNumberFormat="1" applyFont="1" applyFill="1" applyBorder="1"/>
    <xf numFmtId="164" fontId="6" fillId="2" borderId="34" xfId="0" applyNumberFormat="1" applyFont="1" applyFill="1" applyBorder="1"/>
    <xf numFmtId="0" fontId="6" fillId="2" borderId="30" xfId="0" applyFont="1" applyFill="1" applyBorder="1" applyAlignment="1">
      <alignment wrapText="1"/>
    </xf>
    <xf numFmtId="0" fontId="6" fillId="2" borderId="25" xfId="0" applyFont="1" applyFill="1" applyBorder="1" applyAlignment="1">
      <alignment horizontal="left"/>
    </xf>
    <xf numFmtId="0" fontId="14" fillId="2" borderId="26" xfId="0" applyFont="1" applyFill="1" applyBorder="1" applyAlignment="1">
      <alignment horizontal="left"/>
    </xf>
    <xf numFmtId="0" fontId="6" fillId="2" borderId="26" xfId="0" applyFont="1" applyFill="1" applyBorder="1" applyAlignment="1">
      <alignment wrapText="1"/>
    </xf>
    <xf numFmtId="164" fontId="14" fillId="2" borderId="23" xfId="0" applyNumberFormat="1" applyFont="1" applyFill="1" applyBorder="1" applyAlignment="1">
      <alignment horizontal="right"/>
    </xf>
    <xf numFmtId="0" fontId="28" fillId="2" borderId="30" xfId="0" applyFont="1" applyFill="1" applyBorder="1"/>
    <xf numFmtId="164" fontId="28" fillId="2" borderId="22" xfId="0" applyNumberFormat="1" applyFont="1" applyFill="1" applyBorder="1"/>
    <xf numFmtId="0" fontId="56" fillId="2" borderId="30" xfId="0" applyFont="1" applyFill="1" applyBorder="1"/>
    <xf numFmtId="164" fontId="29" fillId="2" borderId="34" xfId="0" applyNumberFormat="1" applyFont="1" applyFill="1" applyBorder="1"/>
    <xf numFmtId="164" fontId="29" fillId="2" borderId="22" xfId="0" applyNumberFormat="1" applyFont="1" applyFill="1" applyBorder="1"/>
    <xf numFmtId="0" fontId="19" fillId="2" borderId="30" xfId="0" applyFont="1" applyFill="1" applyBorder="1"/>
    <xf numFmtId="0" fontId="6" fillId="2" borderId="21" xfId="0" applyFont="1" applyFill="1" applyBorder="1" applyAlignment="1">
      <alignment wrapText="1"/>
    </xf>
    <xf numFmtId="0" fontId="19" fillId="2" borderId="21" xfId="0" applyFont="1" applyFill="1" applyBorder="1" applyAlignment="1">
      <alignment wrapText="1"/>
    </xf>
    <xf numFmtId="2" fontId="14" fillId="2" borderId="22" xfId="0" applyNumberFormat="1" applyFont="1" applyFill="1" applyBorder="1"/>
    <xf numFmtId="164" fontId="14" fillId="2" borderId="23" xfId="0" applyNumberFormat="1" applyFont="1" applyFill="1" applyBorder="1"/>
    <xf numFmtId="2" fontId="14" fillId="2" borderId="24" xfId="0" applyNumberFormat="1" applyFont="1" applyFill="1" applyBorder="1"/>
    <xf numFmtId="165" fontId="14" fillId="2" borderId="22" xfId="0" applyNumberFormat="1" applyFont="1" applyFill="1" applyBorder="1"/>
    <xf numFmtId="0" fontId="6" fillId="2" borderId="21" xfId="0" applyFont="1" applyFill="1" applyBorder="1"/>
    <xf numFmtId="0" fontId="6" fillId="2" borderId="29" xfId="0" applyFont="1" applyFill="1" applyBorder="1" applyAlignment="1">
      <alignment horizontal="left"/>
    </xf>
    <xf numFmtId="0" fontId="14" fillId="2" borderId="26" xfId="0" applyFont="1" applyFill="1" applyBorder="1" applyAlignment="1">
      <alignment wrapText="1"/>
    </xf>
    <xf numFmtId="0" fontId="6" fillId="2" borderId="29" xfId="0" applyFont="1" applyFill="1" applyBorder="1"/>
    <xf numFmtId="164" fontId="14" fillId="2" borderId="22" xfId="0" applyNumberFormat="1" applyFont="1" applyFill="1" applyBorder="1" applyAlignment="1">
      <alignment horizontal="right"/>
    </xf>
    <xf numFmtId="0" fontId="14" fillId="2" borderId="25" xfId="0" applyFont="1" applyFill="1" applyBorder="1"/>
    <xf numFmtId="164" fontId="9" fillId="2" borderId="22" xfId="0" applyNumberFormat="1" applyFont="1" applyFill="1" applyBorder="1"/>
    <xf numFmtId="0" fontId="14" fillId="2" borderId="30" xfId="0" applyFont="1" applyFill="1" applyBorder="1" applyAlignment="1">
      <alignment wrapText="1"/>
    </xf>
    <xf numFmtId="0" fontId="6" fillId="2" borderId="28" xfId="0" applyFont="1" applyFill="1" applyBorder="1" applyAlignment="1">
      <alignment horizontal="left"/>
    </xf>
    <xf numFmtId="164" fontId="6" fillId="2" borderId="23" xfId="0" applyNumberFormat="1" applyFont="1" applyFill="1" applyBorder="1" applyAlignment="1">
      <alignment horizontal="right"/>
    </xf>
    <xf numFmtId="0" fontId="14" fillId="2" borderId="29" xfId="0" applyFont="1" applyFill="1" applyBorder="1"/>
    <xf numFmtId="0" fontId="14" fillId="2" borderId="25" xfId="0" applyFont="1" applyFill="1" applyBorder="1" applyAlignment="1">
      <alignment wrapText="1"/>
    </xf>
    <xf numFmtId="0" fontId="14" fillId="2" borderId="31" xfId="0" applyFont="1" applyFill="1" applyBorder="1" applyAlignment="1">
      <alignment horizontal="left"/>
    </xf>
    <xf numFmtId="0" fontId="14" fillId="2" borderId="32" xfId="0" applyFont="1" applyFill="1" applyBorder="1"/>
    <xf numFmtId="164" fontId="14" fillId="2" borderId="33" xfId="0" applyNumberFormat="1" applyFont="1" applyFill="1" applyBorder="1" applyAlignment="1">
      <alignment horizontal="right"/>
    </xf>
    <xf numFmtId="0" fontId="14" fillId="3" borderId="21" xfId="0" applyFont="1" applyFill="1" applyBorder="1" applyAlignment="1">
      <alignment horizontal="left"/>
    </xf>
    <xf numFmtId="0" fontId="14" fillId="3" borderId="26" xfId="0" applyFont="1" applyFill="1" applyBorder="1"/>
    <xf numFmtId="0" fontId="14" fillId="3" borderId="27" xfId="0" applyFont="1" applyFill="1" applyBorder="1" applyAlignment="1">
      <alignment wrapText="1"/>
    </xf>
    <xf numFmtId="0" fontId="29" fillId="2" borderId="30" xfId="0" applyFont="1" applyFill="1" applyBorder="1"/>
    <xf numFmtId="0" fontId="14" fillId="3" borderId="21" xfId="0" applyFont="1" applyFill="1" applyBorder="1"/>
    <xf numFmtId="0" fontId="14" fillId="3" borderId="21" xfId="0" applyFont="1" applyFill="1" applyBorder="1" applyAlignment="1">
      <alignment wrapText="1"/>
    </xf>
    <xf numFmtId="0" fontId="14" fillId="3" borderId="30" xfId="0" applyFont="1" applyFill="1" applyBorder="1" applyAlignment="1">
      <alignment wrapText="1"/>
    </xf>
    <xf numFmtId="0" fontId="14" fillId="3" borderId="16" xfId="0" applyFont="1" applyFill="1" applyBorder="1"/>
    <xf numFmtId="164" fontId="14" fillId="2" borderId="33" xfId="0" applyNumberFormat="1" applyFont="1" applyFill="1" applyBorder="1"/>
    <xf numFmtId="0" fontId="14" fillId="2" borderId="38" xfId="0" applyFont="1" applyFill="1" applyBorder="1" applyAlignment="1">
      <alignment horizontal="left"/>
    </xf>
    <xf numFmtId="0" fontId="20" fillId="2" borderId="0" xfId="0" applyFont="1" applyFill="1"/>
    <xf numFmtId="0" fontId="15" fillId="2" borderId="8" xfId="0" applyFont="1" applyFill="1" applyBorder="1" applyAlignment="1">
      <alignment wrapText="1"/>
    </xf>
    <xf numFmtId="0" fontId="13" fillId="5" borderId="17" xfId="0" applyFont="1" applyFill="1" applyBorder="1"/>
    <xf numFmtId="164" fontId="30" fillId="5" borderId="17" xfId="0" applyNumberFormat="1" applyFont="1" applyFill="1" applyBorder="1"/>
    <xf numFmtId="0" fontId="49" fillId="6" borderId="0" xfId="0" applyFont="1" applyFill="1"/>
    <xf numFmtId="165" fontId="49" fillId="6" borderId="2" xfId="0" applyNumberFormat="1" applyFont="1" applyFill="1" applyBorder="1" applyAlignment="1">
      <alignment wrapText="1"/>
    </xf>
    <xf numFmtId="165" fontId="49" fillId="6" borderId="2" xfId="0" applyNumberFormat="1" applyFont="1" applyFill="1" applyBorder="1"/>
    <xf numFmtId="0" fontId="33" fillId="2" borderId="11" xfId="0" applyFont="1" applyFill="1" applyBorder="1"/>
    <xf numFmtId="164" fontId="32" fillId="2" borderId="0" xfId="0" applyNumberFormat="1" applyFont="1" applyFill="1" applyAlignment="1">
      <alignment horizontal="center"/>
    </xf>
    <xf numFmtId="164" fontId="32" fillId="2" borderId="2" xfId="0" applyNumberFormat="1" applyFont="1" applyFill="1" applyBorder="1"/>
    <xf numFmtId="0" fontId="32" fillId="2" borderId="2" xfId="0" applyFont="1" applyFill="1" applyBorder="1" applyAlignment="1">
      <alignment horizontal="justify" wrapText="1"/>
    </xf>
    <xf numFmtId="0" fontId="32" fillId="2" borderId="2" xfId="0" applyFont="1" applyFill="1" applyBorder="1" applyAlignment="1">
      <alignment wrapText="1"/>
    </xf>
    <xf numFmtId="0" fontId="32" fillId="2" borderId="2" xfId="0" applyFont="1" applyFill="1" applyBorder="1" applyAlignment="1">
      <alignment vertical="top" wrapText="1"/>
    </xf>
    <xf numFmtId="0" fontId="32" fillId="2" borderId="2" xfId="0" applyFont="1" applyFill="1" applyBorder="1" applyAlignment="1">
      <alignment vertical="center" wrapText="1"/>
    </xf>
    <xf numFmtId="0" fontId="32" fillId="2" borderId="7" xfId="0" applyFont="1" applyFill="1" applyBorder="1" applyAlignment="1">
      <alignment wrapText="1"/>
    </xf>
    <xf numFmtId="0" fontId="26" fillId="2" borderId="2" xfId="0" applyFont="1" applyFill="1" applyBorder="1"/>
    <xf numFmtId="0" fontId="26" fillId="2" borderId="2" xfId="0" applyFont="1" applyFill="1" applyBorder="1" applyAlignment="1">
      <alignment horizontal="left" vertical="center" wrapText="1"/>
    </xf>
    <xf numFmtId="0" fontId="32" fillId="2" borderId="2" xfId="0" applyFont="1" applyFill="1" applyBorder="1" applyAlignment="1">
      <alignment horizontal="center"/>
    </xf>
    <xf numFmtId="0" fontId="32" fillId="2" borderId="0" xfId="0" applyFont="1" applyFill="1" applyAlignment="1">
      <alignment horizontal="center" vertical="center"/>
    </xf>
    <xf numFmtId="0" fontId="32" fillId="2" borderId="0" xfId="0" applyFont="1" applyFill="1" applyAlignment="1">
      <alignment horizontal="center" vertical="center" wrapText="1"/>
    </xf>
    <xf numFmtId="0" fontId="26" fillId="2" borderId="0" xfId="0" applyFont="1" applyFill="1"/>
    <xf numFmtId="0" fontId="32" fillId="2" borderId="0" xfId="0" applyFont="1" applyFill="1" applyAlignment="1">
      <alignment horizontal="left" vertical="center" wrapText="1"/>
    </xf>
    <xf numFmtId="0" fontId="26" fillId="2" borderId="2" xfId="0" applyFont="1" applyFill="1" applyBorder="1" applyAlignment="1">
      <alignment vertical="center" wrapText="1"/>
    </xf>
    <xf numFmtId="0" fontId="26" fillId="6" borderId="2" xfId="0" applyFont="1" applyFill="1" applyBorder="1" applyAlignment="1">
      <alignment horizontal="justify" wrapText="1"/>
    </xf>
    <xf numFmtId="0" fontId="26" fillId="6" borderId="11" xfId="0" applyFont="1" applyFill="1" applyBorder="1" applyAlignment="1">
      <alignment horizontal="center" vertical="center" wrapText="1"/>
    </xf>
    <xf numFmtId="0" fontId="26" fillId="6" borderId="2" xfId="0" applyFont="1" applyFill="1" applyBorder="1" applyAlignment="1">
      <alignment horizontal="center" vertical="center" wrapText="1"/>
    </xf>
    <xf numFmtId="0" fontId="26" fillId="6" borderId="5" xfId="0" applyFont="1" applyFill="1" applyBorder="1" applyAlignment="1">
      <alignment vertical="center" wrapText="1"/>
    </xf>
    <xf numFmtId="0" fontId="26" fillId="5" borderId="2" xfId="0" applyFont="1" applyFill="1" applyBorder="1" applyAlignment="1">
      <alignment horizontal="justify" wrapText="1"/>
    </xf>
    <xf numFmtId="0" fontId="26" fillId="4" borderId="2" xfId="0" applyFont="1" applyFill="1" applyBorder="1" applyAlignment="1">
      <alignment horizontal="justify" wrapText="1"/>
    </xf>
    <xf numFmtId="0" fontId="26" fillId="4" borderId="2" xfId="0" applyFont="1" applyFill="1" applyBorder="1"/>
    <xf numFmtId="0" fontId="43" fillId="2" borderId="2" xfId="0" applyFont="1" applyFill="1" applyBorder="1" applyAlignment="1">
      <alignment horizontal="justify" vertical="center" wrapText="1"/>
    </xf>
    <xf numFmtId="0" fontId="40" fillId="2" borderId="2" xfId="0" applyFont="1" applyFill="1" applyBorder="1" applyAlignment="1">
      <alignment horizontal="center"/>
    </xf>
    <xf numFmtId="0" fontId="23" fillId="2" borderId="2" xfId="0" applyFont="1" applyFill="1" applyBorder="1" applyAlignment="1">
      <alignment horizontal="center"/>
    </xf>
    <xf numFmtId="0" fontId="23" fillId="2" borderId="2" xfId="0" applyFont="1" applyFill="1" applyBorder="1" applyAlignment="1">
      <alignment horizontal="center" vertical="center"/>
    </xf>
    <xf numFmtId="0" fontId="23" fillId="2" borderId="6" xfId="0" applyFont="1" applyFill="1" applyBorder="1" applyAlignment="1">
      <alignment horizontal="center"/>
    </xf>
    <xf numFmtId="0" fontId="23" fillId="2" borderId="5" xfId="0" applyFont="1" applyFill="1" applyBorder="1" applyAlignment="1">
      <alignment horizontal="center"/>
    </xf>
    <xf numFmtId="0" fontId="23" fillId="2" borderId="11" xfId="0" applyFont="1" applyFill="1" applyBorder="1" applyAlignment="1">
      <alignment horizontal="center"/>
    </xf>
    <xf numFmtId="0" fontId="40" fillId="2" borderId="11" xfId="0" applyFont="1" applyFill="1" applyBorder="1" applyAlignment="1">
      <alignment horizontal="center"/>
    </xf>
    <xf numFmtId="0" fontId="23" fillId="2" borderId="11" xfId="0" applyFont="1" applyFill="1" applyBorder="1" applyAlignment="1">
      <alignment horizontal="center" vertical="center"/>
    </xf>
    <xf numFmtId="0" fontId="18" fillId="2" borderId="2" xfId="0" applyFont="1" applyFill="1" applyBorder="1" applyAlignment="1">
      <alignment horizontal="center"/>
    </xf>
    <xf numFmtId="0" fontId="57" fillId="0" borderId="11" xfId="0" applyFont="1" applyBorder="1" applyAlignment="1">
      <alignment wrapText="1"/>
    </xf>
    <xf numFmtId="164" fontId="23" fillId="2" borderId="2" xfId="0" applyNumberFormat="1" applyFont="1" applyFill="1" applyBorder="1" applyAlignment="1">
      <alignment horizontal="center"/>
    </xf>
    <xf numFmtId="0" fontId="10" fillId="2" borderId="6" xfId="0" applyFont="1" applyFill="1" applyBorder="1" applyAlignment="1">
      <alignment horizontal="center" vertical="center"/>
    </xf>
    <xf numFmtId="164" fontId="32" fillId="2" borderId="2" xfId="0" applyNumberFormat="1" applyFont="1" applyFill="1" applyBorder="1" applyAlignment="1">
      <alignment horizontal="center" vertical="center" wrapText="1"/>
    </xf>
    <xf numFmtId="164" fontId="32" fillId="2" borderId="2" xfId="0" applyNumberFormat="1" applyFont="1" applyFill="1" applyBorder="1" applyAlignment="1">
      <alignment horizontal="center"/>
    </xf>
    <xf numFmtId="164" fontId="32" fillId="0" borderId="2" xfId="0" applyNumberFormat="1" applyFont="1" applyBorder="1" applyAlignment="1">
      <alignment horizontal="center" vertical="center" wrapText="1"/>
    </xf>
    <xf numFmtId="164" fontId="32" fillId="0" borderId="2" xfId="0" applyNumberFormat="1" applyFont="1" applyBorder="1" applyAlignment="1">
      <alignment horizontal="center" vertical="center"/>
    </xf>
    <xf numFmtId="164" fontId="32" fillId="0" borderId="2" xfId="0" applyNumberFormat="1" applyFont="1" applyBorder="1" applyAlignment="1">
      <alignment horizontal="center"/>
    </xf>
    <xf numFmtId="0" fontId="14" fillId="3" borderId="40" xfId="0" applyFont="1" applyFill="1" applyBorder="1"/>
    <xf numFmtId="164" fontId="14" fillId="2" borderId="41" xfId="0" applyNumberFormat="1" applyFont="1" applyFill="1" applyBorder="1" applyAlignment="1">
      <alignment horizontal="right"/>
    </xf>
    <xf numFmtId="164" fontId="6" fillId="2" borderId="2" xfId="0" applyNumberFormat="1" applyFont="1" applyFill="1" applyBorder="1" applyAlignment="1">
      <alignment horizontal="right"/>
    </xf>
    <xf numFmtId="0" fontId="27" fillId="2" borderId="2" xfId="0" applyFont="1" applyFill="1" applyBorder="1" applyAlignment="1">
      <alignment horizontal="left"/>
    </xf>
    <xf numFmtId="0" fontId="14" fillId="5" borderId="9" xfId="0" applyFont="1" applyFill="1" applyBorder="1" applyAlignment="1">
      <alignment horizontal="center"/>
    </xf>
    <xf numFmtId="0" fontId="30" fillId="5" borderId="42" xfId="0" applyFont="1" applyFill="1" applyBorder="1" applyAlignment="1">
      <alignment wrapText="1"/>
    </xf>
    <xf numFmtId="0" fontId="14" fillId="2" borderId="2" xfId="0" applyFont="1" applyFill="1" applyBorder="1" applyAlignment="1">
      <alignment wrapText="1"/>
    </xf>
    <xf numFmtId="0" fontId="35" fillId="2" borderId="2" xfId="0" applyFont="1" applyFill="1" applyBorder="1" applyAlignment="1">
      <alignment vertical="top" wrapText="1"/>
    </xf>
    <xf numFmtId="0" fontId="44" fillId="2" borderId="2" xfId="0" applyFont="1" applyFill="1" applyBorder="1" applyAlignment="1">
      <alignment wrapText="1"/>
    </xf>
    <xf numFmtId="0" fontId="35" fillId="2" borderId="2" xfId="0" applyFont="1" applyFill="1" applyBorder="1" applyAlignment="1">
      <alignment horizontal="left" vertical="center" wrapText="1"/>
    </xf>
    <xf numFmtId="164" fontId="19" fillId="2" borderId="2" xfId="0" applyNumberFormat="1" applyFont="1" applyFill="1" applyBorder="1"/>
    <xf numFmtId="164" fontId="20" fillId="2" borderId="2" xfId="0" applyNumberFormat="1" applyFont="1" applyFill="1" applyBorder="1"/>
    <xf numFmtId="164" fontId="59" fillId="2" borderId="2" xfId="0" applyNumberFormat="1" applyFont="1" applyFill="1" applyBorder="1"/>
    <xf numFmtId="0" fontId="6" fillId="2" borderId="2" xfId="0" applyFont="1" applyFill="1" applyBorder="1" applyAlignment="1">
      <alignment wrapText="1"/>
    </xf>
    <xf numFmtId="164" fontId="6" fillId="2" borderId="11" xfId="0" applyNumberFormat="1" applyFont="1" applyFill="1" applyBorder="1"/>
    <xf numFmtId="0" fontId="19" fillId="2" borderId="8" xfId="0" applyFont="1" applyFill="1" applyBorder="1" applyAlignment="1">
      <alignment horizontal="right"/>
    </xf>
    <xf numFmtId="49" fontId="19" fillId="2" borderId="0" xfId="0" applyNumberFormat="1" applyFont="1" applyFill="1" applyAlignment="1">
      <alignment wrapText="1"/>
    </xf>
    <xf numFmtId="0" fontId="14" fillId="2" borderId="21" xfId="0" applyFont="1" applyFill="1" applyBorder="1" applyAlignment="1">
      <alignment horizontal="left" wrapText="1"/>
    </xf>
    <xf numFmtId="0" fontId="35" fillId="2" borderId="9" xfId="0" applyFont="1" applyFill="1" applyBorder="1" applyAlignment="1">
      <alignment vertical="center" wrapText="1"/>
    </xf>
    <xf numFmtId="0" fontId="23" fillId="2" borderId="11" xfId="0" applyFont="1" applyFill="1" applyBorder="1" applyAlignment="1">
      <alignment vertical="top" wrapText="1"/>
    </xf>
    <xf numFmtId="0" fontId="18" fillId="2" borderId="15" xfId="0" applyFont="1" applyFill="1" applyBorder="1" applyAlignment="1">
      <alignment vertical="top" wrapText="1"/>
    </xf>
    <xf numFmtId="0" fontId="39" fillId="2" borderId="14" xfId="0" applyFont="1" applyFill="1" applyBorder="1" applyAlignment="1">
      <alignment vertical="top" wrapText="1"/>
    </xf>
    <xf numFmtId="0" fontId="39" fillId="2" borderId="9" xfId="0" applyFont="1" applyFill="1" applyBorder="1" applyAlignment="1">
      <alignment vertical="top" wrapText="1"/>
    </xf>
    <xf numFmtId="0" fontId="18" fillId="2" borderId="9" xfId="0" applyFont="1" applyFill="1" applyBorder="1" applyAlignment="1">
      <alignment vertical="top" wrapText="1"/>
    </xf>
    <xf numFmtId="0" fontId="33" fillId="2" borderId="11" xfId="0" applyFont="1" applyFill="1" applyBorder="1" applyAlignment="1">
      <alignment wrapText="1"/>
    </xf>
    <xf numFmtId="0" fontId="33" fillId="2" borderId="15" xfId="0" applyFont="1" applyFill="1" applyBorder="1" applyAlignment="1">
      <alignment horizontal="left" wrapText="1"/>
    </xf>
    <xf numFmtId="0" fontId="33" fillId="2" borderId="3" xfId="0" applyFont="1" applyFill="1" applyBorder="1" applyAlignment="1">
      <alignment horizontal="left" wrapText="1"/>
    </xf>
    <xf numFmtId="0" fontId="33" fillId="2" borderId="11" xfId="0" applyFont="1" applyFill="1" applyBorder="1" applyAlignment="1">
      <alignment vertical="top" wrapText="1"/>
    </xf>
    <xf numFmtId="0" fontId="18" fillId="2" borderId="11" xfId="0" applyFont="1" applyFill="1" applyBorder="1" applyAlignment="1">
      <alignment vertical="top" wrapText="1"/>
    </xf>
    <xf numFmtId="0" fontId="39" fillId="2" borderId="11" xfId="0" applyFont="1" applyFill="1" applyBorder="1" applyAlignment="1">
      <alignment vertical="top" wrapText="1"/>
    </xf>
    <xf numFmtId="0" fontId="39" fillId="2" borderId="11" xfId="0" applyFont="1" applyFill="1" applyBorder="1" applyAlignment="1">
      <alignment horizontal="left" wrapText="1"/>
    </xf>
    <xf numFmtId="0" fontId="39" fillId="2" borderId="11" xfId="0" applyFont="1" applyFill="1" applyBorder="1" applyAlignment="1">
      <alignment horizontal="left" vertical="center" wrapText="1"/>
    </xf>
    <xf numFmtId="0" fontId="39" fillId="2" borderId="11" xfId="0" applyFont="1" applyFill="1" applyBorder="1" applyAlignment="1">
      <alignment vertical="center" wrapText="1"/>
    </xf>
    <xf numFmtId="0" fontId="23" fillId="2" borderId="11" xfId="8" applyFont="1" applyFill="1" applyBorder="1" applyAlignment="1">
      <alignment wrapText="1"/>
    </xf>
    <xf numFmtId="0" fontId="23" fillId="2" borderId="11" xfId="0" applyFont="1" applyFill="1" applyBorder="1" applyAlignment="1">
      <alignment wrapText="1"/>
    </xf>
    <xf numFmtId="0" fontId="23" fillId="2" borderId="11" xfId="0" applyFont="1" applyFill="1" applyBorder="1" applyAlignment="1">
      <alignment horizontal="left" wrapText="1"/>
    </xf>
    <xf numFmtId="0" fontId="36" fillId="2" borderId="11" xfId="0" applyFont="1" applyFill="1" applyBorder="1" applyAlignment="1">
      <alignment wrapText="1"/>
    </xf>
    <xf numFmtId="0" fontId="8" fillId="0" borderId="11" xfId="0" applyFont="1" applyBorder="1" applyAlignment="1">
      <alignment wrapText="1"/>
    </xf>
    <xf numFmtId="0" fontId="8" fillId="0" borderId="11" xfId="0" applyFont="1" applyBorder="1" applyAlignment="1">
      <alignment vertical="center" wrapText="1"/>
    </xf>
    <xf numFmtId="0" fontId="23" fillId="2" borderId="14" xfId="0" applyFont="1" applyFill="1" applyBorder="1" applyAlignment="1">
      <alignment vertical="top" wrapText="1"/>
    </xf>
    <xf numFmtId="0" fontId="40" fillId="2" borderId="2" xfId="0" applyFont="1" applyFill="1" applyBorder="1" applyAlignment="1">
      <alignment horizontal="center" wrapText="1"/>
    </xf>
    <xf numFmtId="164" fontId="33" fillId="2" borderId="2" xfId="0" applyNumberFormat="1" applyFont="1" applyFill="1" applyBorder="1" applyAlignment="1">
      <alignment horizontal="center" vertical="top" wrapText="1"/>
    </xf>
    <xf numFmtId="164" fontId="33" fillId="2" borderId="2" xfId="0" applyNumberFormat="1" applyFont="1" applyFill="1" applyBorder="1" applyAlignment="1">
      <alignment horizontal="center"/>
    </xf>
    <xf numFmtId="164" fontId="16" fillId="2" borderId="2" xfId="0" applyNumberFormat="1" applyFont="1" applyFill="1" applyBorder="1" applyAlignment="1">
      <alignment horizontal="center"/>
    </xf>
    <xf numFmtId="164" fontId="34" fillId="2" borderId="2" xfId="0" applyNumberFormat="1" applyFont="1" applyFill="1" applyBorder="1" applyAlignment="1">
      <alignment horizontal="center" vertical="center"/>
    </xf>
    <xf numFmtId="164" fontId="6" fillId="2" borderId="2" xfId="0" applyNumberFormat="1" applyFont="1" applyFill="1" applyBorder="1"/>
    <xf numFmtId="164" fontId="6" fillId="2" borderId="6" xfId="0" applyNumberFormat="1" applyFont="1" applyFill="1" applyBorder="1" applyAlignment="1">
      <alignment horizontal="right"/>
    </xf>
    <xf numFmtId="164" fontId="27" fillId="2" borderId="7" xfId="0" applyNumberFormat="1" applyFont="1" applyFill="1" applyBorder="1" applyAlignment="1">
      <alignment horizontal="right"/>
    </xf>
    <xf numFmtId="164" fontId="15" fillId="2" borderId="5" xfId="0" applyNumberFormat="1" applyFont="1" applyFill="1" applyBorder="1"/>
    <xf numFmtId="164" fontId="15" fillId="2" borderId="2" xfId="0" applyNumberFormat="1" applyFont="1" applyFill="1" applyBorder="1" applyAlignment="1">
      <alignment horizontal="right"/>
    </xf>
    <xf numFmtId="164" fontId="40" fillId="2" borderId="2" xfId="0" applyNumberFormat="1" applyFont="1" applyFill="1" applyBorder="1" applyAlignment="1">
      <alignment horizontal="center"/>
    </xf>
    <xf numFmtId="164" fontId="18" fillId="2" borderId="2" xfId="0" applyNumberFormat="1" applyFont="1" applyFill="1" applyBorder="1" applyAlignment="1">
      <alignment horizontal="center"/>
    </xf>
    <xf numFmtId="164" fontId="39" fillId="2" borderId="2" xfId="0" applyNumberFormat="1" applyFont="1" applyFill="1" applyBorder="1" applyAlignment="1">
      <alignment horizontal="center"/>
    </xf>
    <xf numFmtId="164" fontId="33" fillId="2" borderId="2" xfId="0" applyNumberFormat="1" applyFont="1" applyFill="1" applyBorder="1" applyAlignment="1">
      <alignment horizontal="center" wrapText="1"/>
    </xf>
    <xf numFmtId="164" fontId="35" fillId="2" borderId="2" xfId="0" applyNumberFormat="1" applyFont="1" applyFill="1" applyBorder="1" applyAlignment="1">
      <alignment horizontal="center"/>
    </xf>
    <xf numFmtId="0" fontId="20" fillId="2" borderId="12" xfId="0" applyFont="1" applyFill="1" applyBorder="1" applyAlignment="1">
      <alignment horizontal="right"/>
    </xf>
    <xf numFmtId="164" fontId="10" fillId="2" borderId="24" xfId="0" applyNumberFormat="1" applyFont="1" applyFill="1" applyBorder="1" applyAlignment="1">
      <alignment horizontal="right"/>
    </xf>
    <xf numFmtId="164" fontId="20" fillId="2" borderId="9" xfId="0" applyNumberFormat="1" applyFont="1" applyFill="1" applyBorder="1" applyAlignment="1">
      <alignment horizontal="right"/>
    </xf>
    <xf numFmtId="164" fontId="10" fillId="2" borderId="0" xfId="0" applyNumberFormat="1" applyFont="1" applyFill="1"/>
    <xf numFmtId="164" fontId="27" fillId="2" borderId="22" xfId="0" applyNumberFormat="1" applyFont="1" applyFill="1" applyBorder="1"/>
    <xf numFmtId="164" fontId="27" fillId="2" borderId="34" xfId="0" applyNumberFormat="1" applyFont="1" applyFill="1" applyBorder="1"/>
    <xf numFmtId="0" fontId="20" fillId="2" borderId="28" xfId="0" applyFont="1" applyFill="1" applyBorder="1" applyAlignment="1">
      <alignment horizontal="right"/>
    </xf>
    <xf numFmtId="0" fontId="19" fillId="2" borderId="15" xfId="0" applyFont="1" applyFill="1" applyBorder="1" applyAlignment="1">
      <alignment wrapText="1"/>
    </xf>
    <xf numFmtId="0" fontId="20" fillId="2" borderId="2" xfId="0" applyFont="1" applyFill="1" applyBorder="1" applyAlignment="1">
      <alignment horizontal="center"/>
    </xf>
    <xf numFmtId="0" fontId="14" fillId="2" borderId="5" xfId="0" applyFont="1" applyFill="1" applyBorder="1" applyAlignment="1">
      <alignment horizontal="center"/>
    </xf>
    <xf numFmtId="0" fontId="14" fillId="2" borderId="26" xfId="0" applyFont="1" applyFill="1" applyBorder="1" applyAlignment="1">
      <alignment horizontal="right"/>
    </xf>
    <xf numFmtId="0" fontId="14" fillId="3" borderId="2" xfId="0" applyFont="1" applyFill="1" applyBorder="1"/>
    <xf numFmtId="0" fontId="6" fillId="2" borderId="21" xfId="0" applyFont="1" applyFill="1" applyBorder="1" applyAlignment="1">
      <alignment horizontal="right"/>
    </xf>
    <xf numFmtId="0" fontId="14" fillId="2" borderId="11" xfId="0" applyFont="1" applyFill="1" applyBorder="1"/>
    <xf numFmtId="0" fontId="6" fillId="2" borderId="5" xfId="0" applyFont="1" applyFill="1" applyBorder="1"/>
    <xf numFmtId="0" fontId="6" fillId="2" borderId="7" xfId="0" applyFont="1" applyFill="1" applyBorder="1" applyAlignment="1">
      <alignment horizontal="left"/>
    </xf>
    <xf numFmtId="0" fontId="14" fillId="2" borderId="15" xfId="0" applyFont="1" applyFill="1" applyBorder="1" applyAlignment="1">
      <alignment wrapText="1"/>
    </xf>
    <xf numFmtId="0" fontId="6" fillId="2" borderId="26" xfId="0" applyFont="1" applyFill="1" applyBorder="1" applyAlignment="1">
      <alignment horizontal="right"/>
    </xf>
    <xf numFmtId="0" fontId="6" fillId="2" borderId="29" xfId="0" applyFont="1" applyFill="1" applyBorder="1" applyAlignment="1">
      <alignment horizontal="right"/>
    </xf>
    <xf numFmtId="0" fontId="14" fillId="2" borderId="30" xfId="0" applyFont="1" applyFill="1" applyBorder="1" applyAlignment="1">
      <alignment horizontal="right"/>
    </xf>
    <xf numFmtId="0" fontId="6" fillId="2" borderId="15" xfId="0" applyFont="1" applyFill="1" applyBorder="1"/>
    <xf numFmtId="0" fontId="6" fillId="2" borderId="9" xfId="0" applyFont="1" applyFill="1" applyBorder="1" applyAlignment="1">
      <alignment horizontal="left"/>
    </xf>
    <xf numFmtId="0" fontId="6" fillId="2" borderId="11" xfId="0" applyFont="1" applyFill="1" applyBorder="1" applyAlignment="1">
      <alignment wrapText="1"/>
    </xf>
    <xf numFmtId="0" fontId="14" fillId="2" borderId="2" xfId="0" applyFont="1" applyFill="1" applyBorder="1" applyAlignment="1">
      <alignment vertical="top"/>
    </xf>
    <xf numFmtId="0" fontId="14" fillId="3" borderId="2" xfId="0" applyFont="1" applyFill="1" applyBorder="1" applyAlignment="1">
      <alignment horizontal="left"/>
    </xf>
    <xf numFmtId="0" fontId="6" fillId="2" borderId="6" xfId="0" applyFont="1" applyFill="1" applyBorder="1" applyAlignment="1">
      <alignment wrapText="1"/>
    </xf>
    <xf numFmtId="0" fontId="6" fillId="2" borderId="25" xfId="0" applyFont="1" applyFill="1" applyBorder="1" applyAlignment="1">
      <alignment wrapText="1"/>
    </xf>
    <xf numFmtId="0" fontId="14" fillId="3" borderId="6" xfId="0" applyFont="1" applyFill="1" applyBorder="1"/>
    <xf numFmtId="0" fontId="14" fillId="2" borderId="7" xfId="0" applyFont="1" applyFill="1" applyBorder="1" applyAlignment="1">
      <alignment vertical="top"/>
    </xf>
    <xf numFmtId="0" fontId="14" fillId="2" borderId="6" xfId="0" applyFont="1" applyFill="1" applyBorder="1" applyAlignment="1">
      <alignment vertical="center"/>
    </xf>
    <xf numFmtId="164" fontId="6" fillId="2" borderId="0" xfId="0" applyNumberFormat="1" applyFont="1" applyFill="1"/>
    <xf numFmtId="0" fontId="14" fillId="3" borderId="8" xfId="0" applyFont="1" applyFill="1" applyBorder="1" applyAlignment="1">
      <alignment horizontal="left"/>
    </xf>
    <xf numFmtId="0" fontId="14" fillId="2" borderId="14" xfId="0" applyFont="1" applyFill="1" applyBorder="1" applyAlignment="1">
      <alignment horizontal="left"/>
    </xf>
    <xf numFmtId="0" fontId="14" fillId="2" borderId="0" xfId="0" applyFont="1" applyFill="1" applyAlignment="1">
      <alignment horizontal="left"/>
    </xf>
    <xf numFmtId="0" fontId="6" fillId="2" borderId="5" xfId="0" applyFont="1" applyFill="1" applyBorder="1" applyAlignment="1">
      <alignment horizontal="left"/>
    </xf>
    <xf numFmtId="0" fontId="6" fillId="2" borderId="10" xfId="0" applyFont="1" applyFill="1" applyBorder="1" applyAlignment="1">
      <alignment horizontal="left"/>
    </xf>
    <xf numFmtId="0" fontId="14" fillId="3" borderId="14" xfId="0" applyFont="1" applyFill="1" applyBorder="1"/>
    <xf numFmtId="164" fontId="14" fillId="6" borderId="39" xfId="0" applyNumberFormat="1" applyFont="1" applyFill="1" applyBorder="1" applyAlignment="1">
      <alignment horizontal="right"/>
    </xf>
    <xf numFmtId="164" fontId="14" fillId="2" borderId="35" xfId="0" applyNumberFormat="1" applyFont="1" applyFill="1" applyBorder="1"/>
    <xf numFmtId="0" fontId="14" fillId="2" borderId="14" xfId="0" applyFont="1" applyFill="1" applyBorder="1" applyAlignment="1">
      <alignment wrapText="1"/>
    </xf>
    <xf numFmtId="0" fontId="14" fillId="2" borderId="11" xfId="0" applyFont="1" applyFill="1" applyBorder="1" applyAlignment="1">
      <alignment horizontal="left"/>
    </xf>
    <xf numFmtId="0" fontId="14" fillId="2" borderId="11" xfId="0" applyFont="1" applyFill="1" applyBorder="1" applyAlignment="1">
      <alignment horizontal="left" wrapText="1"/>
    </xf>
    <xf numFmtId="0" fontId="14" fillId="2" borderId="31" xfId="0" applyFont="1" applyFill="1" applyBorder="1" applyAlignment="1">
      <alignment horizontal="right"/>
    </xf>
    <xf numFmtId="0" fontId="14" fillId="2" borderId="37" xfId="0" applyFont="1" applyFill="1" applyBorder="1" applyAlignment="1">
      <alignment horizontal="left"/>
    </xf>
    <xf numFmtId="0" fontId="6" fillId="2" borderId="2" xfId="0" applyFont="1" applyFill="1" applyBorder="1" applyAlignment="1">
      <alignment horizontal="center"/>
    </xf>
    <xf numFmtId="0" fontId="6" fillId="2" borderId="5" xfId="0" applyFont="1" applyFill="1" applyBorder="1" applyAlignment="1">
      <alignment horizontal="center"/>
    </xf>
    <xf numFmtId="164" fontId="6" fillId="2" borderId="8" xfId="0" applyNumberFormat="1" applyFont="1" applyFill="1" applyBorder="1"/>
    <xf numFmtId="0" fontId="14" fillId="2" borderId="13" xfId="0" applyFont="1" applyFill="1" applyBorder="1" applyAlignment="1">
      <alignment vertical="center" wrapText="1"/>
    </xf>
    <xf numFmtId="0" fontId="6" fillId="2" borderId="1" xfId="0" applyFont="1" applyFill="1" applyBorder="1"/>
    <xf numFmtId="0" fontId="6" fillId="2" borderId="3" xfId="0" applyFont="1" applyFill="1" applyBorder="1" applyAlignment="1">
      <alignment wrapText="1"/>
    </xf>
    <xf numFmtId="0" fontId="14" fillId="2" borderId="6" xfId="0" applyFont="1" applyFill="1" applyBorder="1" applyAlignment="1">
      <alignment horizontal="center" vertical="center"/>
    </xf>
    <xf numFmtId="0" fontId="14" fillId="2" borderId="7" xfId="0" applyFont="1" applyFill="1" applyBorder="1" applyAlignment="1">
      <alignment horizontal="center" vertical="center"/>
    </xf>
    <xf numFmtId="164" fontId="6" fillId="2" borderId="5" xfId="0" applyNumberFormat="1" applyFont="1" applyFill="1" applyBorder="1" applyAlignment="1">
      <alignment horizontal="right"/>
    </xf>
    <xf numFmtId="164" fontId="15" fillId="2" borderId="5" xfId="0" applyNumberFormat="1" applyFont="1" applyFill="1" applyBorder="1" applyAlignment="1">
      <alignment horizontal="right"/>
    </xf>
    <xf numFmtId="164" fontId="6" fillId="2" borderId="7" xfId="0" applyNumberFormat="1" applyFont="1" applyFill="1" applyBorder="1" applyAlignment="1">
      <alignment horizontal="right"/>
    </xf>
    <xf numFmtId="165" fontId="26" fillId="4" borderId="2" xfId="0" applyNumberFormat="1" applyFont="1" applyFill="1" applyBorder="1" applyAlignment="1">
      <alignment horizontal="center"/>
    </xf>
    <xf numFmtId="0" fontId="41" fillId="0" borderId="2" xfId="11" applyFont="1" applyBorder="1" applyAlignment="1">
      <alignment horizontal="left" vertical="center" wrapText="1"/>
    </xf>
    <xf numFmtId="0" fontId="41" fillId="2" borderId="2" xfId="11" applyFont="1" applyFill="1" applyBorder="1" applyAlignment="1">
      <alignment horizontal="left" vertical="center" wrapText="1"/>
    </xf>
    <xf numFmtId="0" fontId="14" fillId="2" borderId="0" xfId="0" applyFont="1" applyFill="1"/>
    <xf numFmtId="164" fontId="14" fillId="2" borderId="0" xfId="0" applyNumberFormat="1" applyFont="1" applyFill="1"/>
    <xf numFmtId="0" fontId="14" fillId="2" borderId="0" xfId="0" applyFont="1" applyFill="1" applyAlignment="1">
      <alignment vertical="center" wrapText="1"/>
    </xf>
    <xf numFmtId="164" fontId="8" fillId="2" borderId="2" xfId="0" applyNumberFormat="1" applyFont="1" applyFill="1" applyBorder="1" applyAlignment="1">
      <alignment horizontal="center"/>
    </xf>
    <xf numFmtId="0" fontId="16" fillId="2" borderId="2" xfId="0" applyFont="1" applyFill="1" applyBorder="1"/>
    <xf numFmtId="164" fontId="6" fillId="2" borderId="36" xfId="0" applyNumberFormat="1" applyFont="1" applyFill="1" applyBorder="1" applyAlignment="1">
      <alignment horizontal="right"/>
    </xf>
    <xf numFmtId="164" fontId="35" fillId="2" borderId="2" xfId="0" applyNumberFormat="1" applyFont="1" applyFill="1" applyBorder="1" applyAlignment="1">
      <alignment horizontal="center" vertical="center"/>
    </xf>
    <xf numFmtId="164" fontId="60" fillId="2" borderId="2" xfId="0" applyNumberFormat="1" applyFont="1" applyFill="1" applyBorder="1" applyAlignment="1">
      <alignment horizontal="center"/>
    </xf>
    <xf numFmtId="164" fontId="26" fillId="2" borderId="2" xfId="0" applyNumberFormat="1" applyFont="1" applyFill="1" applyBorder="1" applyAlignment="1">
      <alignment horizontal="center"/>
    </xf>
    <xf numFmtId="164" fontId="21" fillId="2" borderId="24" xfId="0" applyNumberFormat="1" applyFont="1" applyFill="1" applyBorder="1" applyAlignment="1">
      <alignment horizontal="right"/>
    </xf>
    <xf numFmtId="164" fontId="27" fillId="2" borderId="22" xfId="0" applyNumberFormat="1" applyFont="1" applyFill="1" applyBorder="1" applyAlignment="1">
      <alignment horizontal="right"/>
    </xf>
    <xf numFmtId="164" fontId="10" fillId="2" borderId="22" xfId="0" applyNumberFormat="1" applyFont="1" applyFill="1" applyBorder="1"/>
    <xf numFmtId="0" fontId="14" fillId="3" borderId="2" xfId="0" applyFont="1" applyFill="1" applyBorder="1" applyAlignment="1">
      <alignment wrapText="1"/>
    </xf>
    <xf numFmtId="0" fontId="14" fillId="3" borderId="14" xfId="0" applyFont="1" applyFill="1" applyBorder="1" applyAlignment="1">
      <alignment wrapText="1"/>
    </xf>
    <xf numFmtId="0" fontId="10" fillId="3" borderId="11" xfId="0" applyFont="1" applyFill="1" applyBorder="1"/>
    <xf numFmtId="0" fontId="10" fillId="3" borderId="15" xfId="0" applyFont="1" applyFill="1" applyBorder="1" applyAlignment="1">
      <alignment wrapText="1"/>
    </xf>
    <xf numFmtId="164" fontId="61" fillId="2" borderId="22" xfId="0" applyNumberFormat="1" applyFont="1" applyFill="1" applyBorder="1"/>
    <xf numFmtId="164" fontId="24" fillId="2" borderId="22" xfId="0" applyNumberFormat="1" applyFont="1" applyFill="1" applyBorder="1"/>
    <xf numFmtId="164" fontId="19" fillId="2" borderId="24" xfId="0" applyNumberFormat="1" applyFont="1" applyFill="1" applyBorder="1" applyAlignment="1">
      <alignment horizontal="right"/>
    </xf>
    <xf numFmtId="164" fontId="24" fillId="2" borderId="22" xfId="0" applyNumberFormat="1" applyFont="1" applyFill="1" applyBorder="1" applyAlignment="1">
      <alignment horizontal="right"/>
    </xf>
    <xf numFmtId="164" fontId="27" fillId="2" borderId="23" xfId="0" applyNumberFormat="1" applyFont="1" applyFill="1" applyBorder="1" applyAlignment="1">
      <alignment horizontal="right"/>
    </xf>
    <xf numFmtId="2" fontId="24" fillId="2" borderId="24" xfId="0" applyNumberFormat="1" applyFont="1" applyFill="1" applyBorder="1"/>
    <xf numFmtId="165" fontId="24" fillId="2" borderId="22" xfId="0" applyNumberFormat="1" applyFont="1" applyFill="1" applyBorder="1"/>
    <xf numFmtId="164" fontId="24" fillId="2" borderId="2" xfId="0" applyNumberFormat="1" applyFont="1" applyFill="1" applyBorder="1"/>
    <xf numFmtId="164" fontId="27" fillId="2" borderId="8" xfId="0" applyNumberFormat="1" applyFont="1" applyFill="1" applyBorder="1"/>
    <xf numFmtId="164" fontId="27" fillId="2" borderId="2" xfId="0" applyNumberFormat="1" applyFont="1" applyFill="1" applyBorder="1"/>
    <xf numFmtId="164" fontId="20" fillId="2" borderId="7" xfId="0" applyNumberFormat="1" applyFont="1" applyFill="1" applyBorder="1" applyAlignment="1">
      <alignment horizontal="right"/>
    </xf>
    <xf numFmtId="164" fontId="20" fillId="2" borderId="2" xfId="0" applyNumberFormat="1" applyFont="1" applyFill="1" applyBorder="1" applyAlignment="1">
      <alignment horizontal="right"/>
    </xf>
    <xf numFmtId="0" fontId="9" fillId="2" borderId="5" xfId="0" applyFont="1" applyFill="1" applyBorder="1"/>
    <xf numFmtId="0" fontId="16" fillId="2" borderId="2" xfId="0" applyFont="1" applyFill="1" applyBorder="1" applyAlignment="1">
      <alignment horizontal="center"/>
    </xf>
    <xf numFmtId="0" fontId="16" fillId="2" borderId="11" xfId="0" applyFont="1" applyFill="1" applyBorder="1" applyAlignment="1">
      <alignment wrapText="1"/>
    </xf>
    <xf numFmtId="0" fontId="16" fillId="2" borderId="11" xfId="0" applyFont="1" applyFill="1" applyBorder="1" applyAlignment="1">
      <alignment vertical="top" wrapText="1"/>
    </xf>
    <xf numFmtId="0" fontId="14" fillId="7" borderId="2" xfId="0" applyFont="1" applyFill="1" applyBorder="1" applyAlignment="1">
      <alignment horizontal="right"/>
    </xf>
    <xf numFmtId="0" fontId="14" fillId="7" borderId="3" xfId="0" applyFont="1" applyFill="1" applyBorder="1"/>
    <xf numFmtId="0" fontId="10" fillId="7" borderId="2" xfId="0" applyFont="1" applyFill="1" applyBorder="1" applyAlignment="1">
      <alignment horizontal="center"/>
    </xf>
    <xf numFmtId="164" fontId="14" fillId="7" borderId="2" xfId="0" applyNumberFormat="1" applyFont="1" applyFill="1" applyBorder="1"/>
    <xf numFmtId="0" fontId="10" fillId="7" borderId="7" xfId="0" applyFont="1" applyFill="1" applyBorder="1" applyAlignment="1">
      <alignment horizontal="center"/>
    </xf>
    <xf numFmtId="0" fontId="14" fillId="7" borderId="8" xfId="0" applyFont="1" applyFill="1" applyBorder="1" applyAlignment="1">
      <alignment wrapText="1"/>
    </xf>
    <xf numFmtId="0" fontId="14" fillId="8" borderId="2" xfId="0" applyFont="1" applyFill="1" applyBorder="1" applyAlignment="1">
      <alignment horizontal="right"/>
    </xf>
    <xf numFmtId="0" fontId="14" fillId="8" borderId="3" xfId="0" applyFont="1" applyFill="1" applyBorder="1"/>
    <xf numFmtId="0" fontId="10" fillId="8" borderId="2" xfId="0" applyFont="1" applyFill="1" applyBorder="1" applyAlignment="1">
      <alignment horizontal="center"/>
    </xf>
    <xf numFmtId="164" fontId="14" fillId="8" borderId="2" xfId="0" applyNumberFormat="1" applyFont="1" applyFill="1" applyBorder="1"/>
    <xf numFmtId="0" fontId="11" fillId="7" borderId="7" xfId="0" applyFont="1" applyFill="1" applyBorder="1" applyAlignment="1">
      <alignment horizontal="center"/>
    </xf>
    <xf numFmtId="0" fontId="14" fillId="7" borderId="2" xfId="0" applyFont="1" applyFill="1" applyBorder="1"/>
    <xf numFmtId="0" fontId="9" fillId="7" borderId="7" xfId="0" applyFont="1" applyFill="1" applyBorder="1"/>
    <xf numFmtId="164" fontId="14" fillId="7" borderId="8" xfId="0" applyNumberFormat="1" applyFont="1" applyFill="1" applyBorder="1"/>
    <xf numFmtId="0" fontId="14" fillId="7" borderId="8" xfId="0" applyFont="1" applyFill="1" applyBorder="1"/>
    <xf numFmtId="0" fontId="9" fillId="7" borderId="2" xfId="0" applyFont="1" applyFill="1" applyBorder="1"/>
    <xf numFmtId="0" fontId="9" fillId="7" borderId="0" xfId="0" applyFont="1" applyFill="1"/>
    <xf numFmtId="0" fontId="14" fillId="8" borderId="2" xfId="0" applyFont="1" applyFill="1" applyBorder="1" applyAlignment="1">
      <alignment horizontal="center"/>
    </xf>
    <xf numFmtId="0" fontId="31" fillId="8" borderId="8" xfId="0" applyFont="1" applyFill="1" applyBorder="1"/>
    <xf numFmtId="0" fontId="9" fillId="8" borderId="2" xfId="0" applyFont="1" applyFill="1" applyBorder="1"/>
    <xf numFmtId="0" fontId="14" fillId="7" borderId="2" xfId="0" applyFont="1" applyFill="1" applyBorder="1" applyAlignment="1">
      <alignment horizontal="center"/>
    </xf>
    <xf numFmtId="0" fontId="14" fillId="7" borderId="4" xfId="0" applyFont="1" applyFill="1" applyBorder="1"/>
    <xf numFmtId="164" fontId="14" fillId="7" borderId="10" xfId="0" applyNumberFormat="1" applyFont="1" applyFill="1" applyBorder="1"/>
    <xf numFmtId="0" fontId="9" fillId="7" borderId="6" xfId="0" applyFont="1" applyFill="1" applyBorder="1"/>
    <xf numFmtId="0" fontId="14" fillId="7" borderId="8" xfId="0" applyFont="1" applyFill="1" applyBorder="1" applyAlignment="1">
      <alignment horizontal="left"/>
    </xf>
    <xf numFmtId="0" fontId="10" fillId="7" borderId="7" xfId="0" applyFont="1" applyFill="1" applyBorder="1" applyAlignment="1">
      <alignment horizontal="center" vertical="center"/>
    </xf>
    <xf numFmtId="164" fontId="14" fillId="7" borderId="7" xfId="0" applyNumberFormat="1" applyFont="1" applyFill="1" applyBorder="1" applyAlignment="1">
      <alignment horizontal="right"/>
    </xf>
    <xf numFmtId="0" fontId="6" fillId="7" borderId="6" xfId="0" applyFont="1" applyFill="1" applyBorder="1" applyAlignment="1">
      <alignment horizontal="left"/>
    </xf>
    <xf numFmtId="164" fontId="14" fillId="7" borderId="6" xfId="0" applyNumberFormat="1" applyFont="1" applyFill="1" applyBorder="1" applyAlignment="1">
      <alignment horizontal="right"/>
    </xf>
    <xf numFmtId="0" fontId="14" fillId="7" borderId="21" xfId="0" applyFont="1" applyFill="1" applyBorder="1" applyAlignment="1">
      <alignment horizontal="right"/>
    </xf>
    <xf numFmtId="0" fontId="14" fillId="7" borderId="2" xfId="0" applyFont="1" applyFill="1" applyBorder="1" applyAlignment="1">
      <alignment horizontal="left"/>
    </xf>
    <xf numFmtId="0" fontId="14" fillId="7" borderId="5" xfId="0" applyFont="1" applyFill="1" applyBorder="1" applyAlignment="1">
      <alignment horizontal="center" vertical="center"/>
    </xf>
    <xf numFmtId="164" fontId="14" fillId="7" borderId="2" xfId="0" applyNumberFormat="1" applyFont="1" applyFill="1" applyBorder="1" applyAlignment="1">
      <alignment horizontal="right"/>
    </xf>
    <xf numFmtId="0" fontId="9" fillId="2" borderId="29" xfId="0" applyFont="1" applyFill="1" applyBorder="1" applyAlignment="1">
      <alignment horizontal="right"/>
    </xf>
    <xf numFmtId="0" fontId="9" fillId="2" borderId="6" xfId="0" applyFont="1" applyFill="1" applyBorder="1" applyAlignment="1">
      <alignment horizontal="left" vertical="center" wrapText="1"/>
    </xf>
    <xf numFmtId="164" fontId="41" fillId="2" borderId="2" xfId="0" applyNumberFormat="1" applyFont="1" applyFill="1" applyBorder="1" applyAlignment="1">
      <alignment horizontal="center"/>
    </xf>
    <xf numFmtId="164" fontId="41" fillId="2" borderId="2" xfId="0" applyNumberFormat="1" applyFont="1" applyFill="1" applyBorder="1"/>
    <xf numFmtId="0" fontId="33" fillId="2" borderId="0" xfId="0" applyFont="1" applyFill="1" applyAlignment="1">
      <alignment horizontal="center" wrapText="1"/>
    </xf>
    <xf numFmtId="0" fontId="23" fillId="2" borderId="0" xfId="0" applyFont="1" applyFill="1" applyAlignment="1">
      <alignment horizontal="right" wrapText="1"/>
    </xf>
    <xf numFmtId="0" fontId="23" fillId="2" borderId="0" xfId="0" applyFont="1" applyFill="1" applyAlignment="1">
      <alignment horizontal="right"/>
    </xf>
    <xf numFmtId="0" fontId="16" fillId="0" borderId="0" xfId="0" applyFont="1" applyAlignment="1">
      <alignment horizontal="center"/>
    </xf>
    <xf numFmtId="0" fontId="8" fillId="0" borderId="0" xfId="0" applyFont="1" applyAlignment="1">
      <alignment horizontal="left"/>
    </xf>
    <xf numFmtId="0" fontId="18" fillId="0" borderId="0" xfId="0" applyFont="1" applyAlignment="1">
      <alignment horizontal="left"/>
    </xf>
    <xf numFmtId="0" fontId="41" fillId="0" borderId="1" xfId="0" applyFont="1" applyBorder="1" applyAlignment="1">
      <alignment horizontal="center"/>
    </xf>
    <xf numFmtId="0" fontId="42" fillId="0" borderId="2" xfId="0" applyFont="1" applyBorder="1" applyAlignment="1">
      <alignment horizontal="left" vertical="center" wrapText="1"/>
    </xf>
    <xf numFmtId="0" fontId="42" fillId="0" borderId="2" xfId="0" applyFont="1" applyBorder="1" applyAlignment="1">
      <alignment horizontal="center" vertical="center" wrapText="1"/>
    </xf>
    <xf numFmtId="0" fontId="42" fillId="0" borderId="5" xfId="0" applyFont="1" applyBorder="1" applyAlignment="1">
      <alignment horizontal="center" vertical="center" wrapText="1"/>
    </xf>
    <xf numFmtId="0" fontId="42" fillId="0" borderId="6" xfId="0" applyFont="1" applyBorder="1" applyAlignment="1">
      <alignment horizontal="center" vertical="center" wrapText="1"/>
    </xf>
    <xf numFmtId="0" fontId="42" fillId="0" borderId="7" xfId="0" applyFont="1" applyBorder="1" applyAlignment="1">
      <alignment horizontal="center" vertical="center" wrapText="1"/>
    </xf>
    <xf numFmtId="0" fontId="38" fillId="2" borderId="0" xfId="0" applyFont="1" applyFill="1" applyAlignment="1">
      <alignment horizontal="center"/>
    </xf>
    <xf numFmtId="0" fontId="9" fillId="2" borderId="5" xfId="0" applyFont="1" applyFill="1" applyBorder="1" applyAlignment="1">
      <alignment horizontal="center"/>
    </xf>
    <xf numFmtId="0" fontId="9" fillId="2" borderId="6" xfId="0" applyFont="1" applyFill="1" applyBorder="1" applyAlignment="1">
      <alignment horizontal="center"/>
    </xf>
    <xf numFmtId="0" fontId="9" fillId="2" borderId="7" xfId="0" applyFont="1" applyFill="1" applyBorder="1" applyAlignment="1">
      <alignment horizontal="center"/>
    </xf>
    <xf numFmtId="0" fontId="9" fillId="2" borderId="15" xfId="0" applyFont="1" applyFill="1" applyBorder="1" applyAlignment="1">
      <alignment horizontal="center" wrapText="1"/>
    </xf>
    <xf numFmtId="0" fontId="9" fillId="2" borderId="14" xfId="0" applyFont="1" applyFill="1" applyBorder="1" applyAlignment="1">
      <alignment horizontal="center" wrapText="1"/>
    </xf>
    <xf numFmtId="0" fontId="9" fillId="2" borderId="9" xfId="0" applyFont="1" applyFill="1" applyBorder="1" applyAlignment="1">
      <alignment horizontal="center" wrapText="1"/>
    </xf>
    <xf numFmtId="0" fontId="9" fillId="2" borderId="2" xfId="0" applyFont="1" applyFill="1" applyBorder="1" applyAlignment="1">
      <alignment horizontal="center" wrapText="1"/>
    </xf>
    <xf numFmtId="0" fontId="10" fillId="2" borderId="5" xfId="0" applyFont="1" applyFill="1" applyBorder="1" applyAlignment="1">
      <alignment horizontal="center" vertical="center"/>
    </xf>
    <xf numFmtId="0" fontId="10" fillId="2" borderId="7" xfId="0" applyFont="1" applyFill="1" applyBorder="1" applyAlignment="1">
      <alignment horizontal="center" vertical="center"/>
    </xf>
    <xf numFmtId="0" fontId="20" fillId="2" borderId="5" xfId="0" applyFont="1" applyFill="1" applyBorder="1" applyAlignment="1">
      <alignment horizontal="center" vertical="center"/>
    </xf>
    <xf numFmtId="0" fontId="19" fillId="2" borderId="7" xfId="0" applyFont="1" applyFill="1" applyBorder="1" applyAlignment="1">
      <alignment horizontal="center" vertical="center"/>
    </xf>
    <xf numFmtId="0" fontId="10" fillId="2" borderId="6" xfId="0" applyFont="1" applyFill="1" applyBorder="1" applyAlignment="1">
      <alignment horizontal="center" vertical="center"/>
    </xf>
    <xf numFmtId="0" fontId="10" fillId="2" borderId="5" xfId="0" applyFont="1" applyFill="1" applyBorder="1" applyAlignment="1">
      <alignment horizontal="center"/>
    </xf>
    <xf numFmtId="0" fontId="10" fillId="2" borderId="7" xfId="0" applyFont="1" applyFill="1" applyBorder="1" applyAlignment="1">
      <alignment horizontal="center"/>
    </xf>
    <xf numFmtId="0" fontId="9" fillId="2" borderId="14" xfId="0" applyFont="1" applyFill="1" applyBorder="1" applyAlignment="1">
      <alignment horizontal="left"/>
    </xf>
    <xf numFmtId="0" fontId="9" fillId="2" borderId="0" xfId="0" applyFont="1" applyFill="1" applyAlignment="1">
      <alignment horizontal="left"/>
    </xf>
    <xf numFmtId="0" fontId="14" fillId="2" borderId="5" xfId="0" applyFont="1" applyFill="1" applyBorder="1" applyAlignment="1">
      <alignment horizontal="center" vertical="center"/>
    </xf>
    <xf numFmtId="0" fontId="14" fillId="2" borderId="6" xfId="0" applyFont="1" applyFill="1" applyBorder="1" applyAlignment="1">
      <alignment horizontal="center" vertical="center"/>
    </xf>
    <xf numFmtId="0" fontId="9" fillId="2" borderId="5" xfId="0" applyFont="1" applyFill="1" applyBorder="1" applyAlignment="1">
      <alignment horizontal="center" vertical="center"/>
    </xf>
    <xf numFmtId="0" fontId="9" fillId="2" borderId="7" xfId="0" applyFont="1" applyFill="1" applyBorder="1" applyAlignment="1">
      <alignment horizontal="center" vertical="center"/>
    </xf>
    <xf numFmtId="0" fontId="9" fillId="2" borderId="10" xfId="0" applyFont="1" applyFill="1" applyBorder="1" applyAlignment="1">
      <alignment horizontal="center" vertical="center"/>
    </xf>
    <xf numFmtId="0" fontId="9" fillId="2" borderId="12" xfId="0" applyFont="1" applyFill="1" applyBorder="1" applyAlignment="1">
      <alignment horizontal="center" vertical="center"/>
    </xf>
    <xf numFmtId="0" fontId="9" fillId="2" borderId="6" xfId="0" applyFont="1" applyFill="1" applyBorder="1" applyAlignment="1">
      <alignment horizontal="center" vertical="center"/>
    </xf>
    <xf numFmtId="0" fontId="10" fillId="2" borderId="12" xfId="0" applyFont="1" applyFill="1" applyBorder="1" applyAlignment="1">
      <alignment horizontal="center" vertical="center"/>
    </xf>
    <xf numFmtId="0" fontId="10" fillId="2" borderId="13" xfId="0" applyFont="1" applyFill="1" applyBorder="1" applyAlignment="1">
      <alignment horizontal="center" vertical="center"/>
    </xf>
    <xf numFmtId="0" fontId="47" fillId="2" borderId="5" xfId="0" applyFont="1" applyFill="1" applyBorder="1" applyAlignment="1">
      <alignment horizontal="center" wrapText="1"/>
    </xf>
    <xf numFmtId="0" fontId="47" fillId="2" borderId="7" xfId="0" applyFont="1" applyFill="1" applyBorder="1" applyAlignment="1">
      <alignment horizontal="center" wrapText="1"/>
    </xf>
    <xf numFmtId="0" fontId="47" fillId="2" borderId="1" xfId="0" applyFont="1" applyFill="1" applyBorder="1" applyAlignment="1">
      <alignment horizontal="center" wrapText="1"/>
    </xf>
    <xf numFmtId="0" fontId="47" fillId="2" borderId="11" xfId="0" applyFont="1" applyFill="1" applyBorder="1" applyAlignment="1">
      <alignment horizontal="center" wrapText="1"/>
    </xf>
    <xf numFmtId="0" fontId="47" fillId="2" borderId="3" xfId="0" applyFont="1" applyFill="1" applyBorder="1" applyAlignment="1">
      <alignment horizontal="center" wrapText="1"/>
    </xf>
    <xf numFmtId="0" fontId="47" fillId="2" borderId="8" xfId="0" applyFont="1" applyFill="1" applyBorder="1" applyAlignment="1">
      <alignment horizontal="center" wrapText="1"/>
    </xf>
    <xf numFmtId="0" fontId="50" fillId="2" borderId="10" xfId="0" applyFont="1" applyFill="1" applyBorder="1" applyAlignment="1">
      <alignment horizontal="center" vertical="center" wrapText="1"/>
    </xf>
    <xf numFmtId="0" fontId="50" fillId="2" borderId="13" xfId="0" applyFont="1" applyFill="1" applyBorder="1" applyAlignment="1">
      <alignment horizontal="center" vertical="center" wrapText="1"/>
    </xf>
    <xf numFmtId="0" fontId="50" fillId="2" borderId="5" xfId="0" applyFont="1" applyFill="1" applyBorder="1" applyAlignment="1">
      <alignment horizontal="center" vertical="center" wrapText="1"/>
    </xf>
    <xf numFmtId="0" fontId="50" fillId="2" borderId="7" xfId="0" applyFont="1" applyFill="1" applyBorder="1" applyAlignment="1">
      <alignment horizontal="center" vertical="center" wrapText="1"/>
    </xf>
    <xf numFmtId="0" fontId="48" fillId="2" borderId="6" xfId="0" applyFont="1" applyFill="1" applyBorder="1" applyAlignment="1">
      <alignment horizontal="center" vertical="center" wrapText="1"/>
    </xf>
    <xf numFmtId="0" fontId="48" fillId="2" borderId="7" xfId="0" applyFont="1" applyFill="1" applyBorder="1" applyAlignment="1">
      <alignment horizontal="center" vertical="center" wrapText="1"/>
    </xf>
    <xf numFmtId="0" fontId="50" fillId="2" borderId="5" xfId="0" applyFont="1" applyFill="1" applyBorder="1" applyAlignment="1">
      <alignment horizontal="center" wrapText="1"/>
    </xf>
    <xf numFmtId="0" fontId="50" fillId="2" borderId="7" xfId="0" applyFont="1" applyFill="1" applyBorder="1" applyAlignment="1">
      <alignment horizontal="center" wrapText="1"/>
    </xf>
    <xf numFmtId="0" fontId="23" fillId="2" borderId="0" xfId="0" applyFont="1" applyFill="1" applyAlignment="1">
      <alignment horizontal="left"/>
    </xf>
    <xf numFmtId="0" fontId="23" fillId="2" borderId="0" xfId="0" applyFont="1" applyFill="1"/>
    <xf numFmtId="0" fontId="47" fillId="2" borderId="2" xfId="0" applyFont="1" applyFill="1" applyBorder="1" applyAlignment="1">
      <alignment horizontal="center" vertical="center" wrapText="1"/>
    </xf>
    <xf numFmtId="0" fontId="49" fillId="2" borderId="5" xfId="0" applyFont="1" applyFill="1" applyBorder="1" applyAlignment="1">
      <alignment horizontal="center" vertical="center" wrapText="1"/>
    </xf>
    <xf numFmtId="0" fontId="49" fillId="2" borderId="6" xfId="0" applyFont="1" applyFill="1" applyBorder="1" applyAlignment="1">
      <alignment horizontal="center" vertical="center" wrapText="1"/>
    </xf>
    <xf numFmtId="0" fontId="49" fillId="2" borderId="7" xfId="0" applyFont="1" applyFill="1" applyBorder="1" applyAlignment="1">
      <alignment horizontal="center" vertical="center" wrapText="1"/>
    </xf>
    <xf numFmtId="0" fontId="48" fillId="2" borderId="2" xfId="0" applyFont="1" applyFill="1" applyBorder="1" applyAlignment="1">
      <alignment horizontal="center"/>
    </xf>
    <xf numFmtId="0" fontId="53" fillId="2" borderId="0" xfId="0" applyFont="1" applyFill="1" applyAlignment="1">
      <alignment horizontal="left"/>
    </xf>
    <xf numFmtId="0" fontId="53" fillId="2" borderId="0" xfId="0" applyFont="1" applyFill="1" applyAlignment="1">
      <alignment horizontal="left" wrapText="1"/>
    </xf>
    <xf numFmtId="0" fontId="19" fillId="0" borderId="0" xfId="0" applyFont="1" applyAlignment="1">
      <alignment horizontal="left"/>
    </xf>
    <xf numFmtId="0" fontId="26" fillId="0" borderId="0" xfId="0" applyFont="1" applyAlignment="1">
      <alignment horizontal="center"/>
    </xf>
    <xf numFmtId="0" fontId="19" fillId="0" borderId="5" xfId="0" applyFont="1" applyBorder="1" applyAlignment="1">
      <alignment horizontal="center" wrapText="1"/>
    </xf>
    <xf numFmtId="0" fontId="19" fillId="0" borderId="6" xfId="0" applyFont="1" applyBorder="1" applyAlignment="1">
      <alignment horizontal="center" wrapText="1"/>
    </xf>
    <xf numFmtId="0" fontId="19" fillId="0" borderId="7" xfId="0" applyFont="1" applyBorder="1" applyAlignment="1">
      <alignment horizontal="center" wrapText="1"/>
    </xf>
    <xf numFmtId="0" fontId="20" fillId="0" borderId="5" xfId="0" applyFont="1" applyBorder="1" applyAlignment="1">
      <alignment horizontal="center" wrapText="1"/>
    </xf>
    <xf numFmtId="0" fontId="20" fillId="0" borderId="6" xfId="0" applyFont="1" applyBorder="1" applyAlignment="1">
      <alignment horizontal="center" wrapText="1"/>
    </xf>
    <xf numFmtId="0" fontId="20" fillId="0" borderId="7" xfId="0" applyFont="1" applyBorder="1" applyAlignment="1">
      <alignment horizontal="center" wrapText="1"/>
    </xf>
    <xf numFmtId="0" fontId="19" fillId="0" borderId="5" xfId="0" applyFont="1" applyBorder="1" applyAlignment="1">
      <alignment horizontal="center"/>
    </xf>
    <xf numFmtId="0" fontId="19" fillId="0" borderId="6" xfId="0" applyFont="1" applyBorder="1" applyAlignment="1">
      <alignment horizontal="center"/>
    </xf>
    <xf numFmtId="0" fontId="19" fillId="0" borderId="7" xfId="0" applyFont="1" applyBorder="1" applyAlignment="1">
      <alignment horizontal="center"/>
    </xf>
    <xf numFmtId="0" fontId="14" fillId="2" borderId="5" xfId="0" applyFont="1" applyFill="1" applyBorder="1" applyAlignment="1">
      <alignment horizontal="left" vertical="center"/>
    </xf>
    <xf numFmtId="0" fontId="14" fillId="2" borderId="7" xfId="0" applyFont="1" applyFill="1" applyBorder="1" applyAlignment="1">
      <alignment horizontal="left" vertical="center"/>
    </xf>
    <xf numFmtId="0" fontId="14" fillId="2" borderId="5" xfId="0" applyFont="1" applyFill="1" applyBorder="1" applyAlignment="1">
      <alignment horizontal="left" vertical="top"/>
    </xf>
    <xf numFmtId="0" fontId="14" fillId="2" borderId="6" xfId="0" applyFont="1" applyFill="1" applyBorder="1" applyAlignment="1">
      <alignment horizontal="left" vertical="top"/>
    </xf>
    <xf numFmtId="0" fontId="14" fillId="2" borderId="7" xfId="0" applyFont="1" applyFill="1" applyBorder="1" applyAlignment="1">
      <alignment horizontal="left" vertical="top"/>
    </xf>
    <xf numFmtId="0" fontId="14" fillId="2" borderId="6" xfId="0" applyFont="1" applyFill="1" applyBorder="1" applyAlignment="1">
      <alignment horizontal="left" vertical="center"/>
    </xf>
    <xf numFmtId="0" fontId="20" fillId="2" borderId="5" xfId="0" applyFont="1" applyFill="1" applyBorder="1" applyAlignment="1">
      <alignment horizontal="left" vertical="center"/>
    </xf>
    <xf numFmtId="0" fontId="20" fillId="2" borderId="6" xfId="0" applyFont="1" applyFill="1" applyBorder="1" applyAlignment="1">
      <alignment horizontal="left" vertical="center"/>
    </xf>
    <xf numFmtId="0" fontId="14" fillId="2" borderId="5" xfId="0" applyFont="1" applyFill="1" applyBorder="1" applyAlignment="1">
      <alignment horizontal="left"/>
    </xf>
    <xf numFmtId="0" fontId="14" fillId="2" borderId="7" xfId="0" applyFont="1" applyFill="1" applyBorder="1" applyAlignment="1">
      <alignment horizontal="left"/>
    </xf>
    <xf numFmtId="0" fontId="6" fillId="2" borderId="5" xfId="0" applyFont="1" applyFill="1" applyBorder="1" applyAlignment="1">
      <alignment horizontal="center" wrapText="1"/>
    </xf>
    <xf numFmtId="0" fontId="6" fillId="2" borderId="6" xfId="0" applyFont="1" applyFill="1" applyBorder="1" applyAlignment="1">
      <alignment horizontal="center" wrapText="1"/>
    </xf>
    <xf numFmtId="0" fontId="6" fillId="2" borderId="7" xfId="0" applyFont="1" applyFill="1" applyBorder="1" applyAlignment="1">
      <alignment horizontal="center" wrapText="1"/>
    </xf>
    <xf numFmtId="0" fontId="14" fillId="2" borderId="25" xfId="0" applyFont="1" applyFill="1" applyBorder="1" applyAlignment="1">
      <alignment horizontal="center" wrapText="1"/>
    </xf>
    <xf numFmtId="0" fontId="14" fillId="2" borderId="29" xfId="0" applyFont="1" applyFill="1" applyBorder="1" applyAlignment="1">
      <alignment horizontal="center" wrapText="1"/>
    </xf>
    <xf numFmtId="0" fontId="6" fillId="2" borderId="23" xfId="0" applyFont="1" applyFill="1" applyBorder="1" applyAlignment="1">
      <alignment horizontal="center"/>
    </xf>
    <xf numFmtId="0" fontId="6" fillId="2" borderId="36" xfId="0" applyFont="1" applyFill="1" applyBorder="1" applyAlignment="1">
      <alignment horizontal="center"/>
    </xf>
    <xf numFmtId="0" fontId="6" fillId="2" borderId="24" xfId="0" applyFont="1" applyFill="1" applyBorder="1" applyAlignment="1">
      <alignment horizontal="center"/>
    </xf>
    <xf numFmtId="0" fontId="14" fillId="2" borderId="5" xfId="0" applyFont="1" applyFill="1" applyBorder="1" applyAlignment="1">
      <alignment horizontal="center"/>
    </xf>
    <xf numFmtId="0" fontId="14" fillId="2" borderId="6" xfId="0" applyFont="1" applyFill="1" applyBorder="1" applyAlignment="1">
      <alignment horizontal="center"/>
    </xf>
    <xf numFmtId="0" fontId="14" fillId="2" borderId="7" xfId="0" applyFont="1" applyFill="1" applyBorder="1" applyAlignment="1">
      <alignment horizontal="center"/>
    </xf>
    <xf numFmtId="0" fontId="19" fillId="2" borderId="21" xfId="0" applyFont="1" applyFill="1" applyBorder="1" applyAlignment="1">
      <alignment horizontal="center" vertical="center" wrapText="1"/>
    </xf>
    <xf numFmtId="0" fontId="19" fillId="2" borderId="5" xfId="0" applyFont="1" applyFill="1" applyBorder="1" applyAlignment="1">
      <alignment horizontal="center" wrapText="1"/>
    </xf>
    <xf numFmtId="0" fontId="19" fillId="2" borderId="6" xfId="0" applyFont="1" applyFill="1" applyBorder="1" applyAlignment="1">
      <alignment horizontal="center" wrapText="1"/>
    </xf>
    <xf numFmtId="0" fontId="19" fillId="2" borderId="7" xfId="0" applyFont="1" applyFill="1" applyBorder="1" applyAlignment="1">
      <alignment horizontal="center" wrapText="1"/>
    </xf>
    <xf numFmtId="0" fontId="20" fillId="2" borderId="6" xfId="0" applyFont="1" applyFill="1" applyBorder="1" applyAlignment="1">
      <alignment horizontal="center" wrapText="1"/>
    </xf>
    <xf numFmtId="0" fontId="20" fillId="2" borderId="7" xfId="0" applyFont="1" applyFill="1" applyBorder="1" applyAlignment="1">
      <alignment horizontal="center" wrapText="1"/>
    </xf>
    <xf numFmtId="0" fontId="19" fillId="2" borderId="23" xfId="0" applyFont="1" applyFill="1" applyBorder="1" applyAlignment="1">
      <alignment horizontal="center"/>
    </xf>
    <xf numFmtId="0" fontId="19" fillId="2" borderId="36" xfId="0" applyFont="1" applyFill="1" applyBorder="1" applyAlignment="1">
      <alignment horizontal="center"/>
    </xf>
    <xf numFmtId="0" fontId="19" fillId="2" borderId="24" xfId="0" applyFont="1" applyFill="1" applyBorder="1" applyAlignment="1">
      <alignment horizontal="center"/>
    </xf>
    <xf numFmtId="0" fontId="20" fillId="2" borderId="5" xfId="0" applyFont="1" applyFill="1" applyBorder="1" applyAlignment="1">
      <alignment horizontal="center"/>
    </xf>
    <xf numFmtId="0" fontId="20" fillId="2" borderId="6" xfId="0" applyFont="1" applyFill="1" applyBorder="1" applyAlignment="1">
      <alignment horizontal="center"/>
    </xf>
    <xf numFmtId="0" fontId="20" fillId="2" borderId="7" xfId="0" applyFont="1" applyFill="1" applyBorder="1" applyAlignment="1">
      <alignment horizontal="center"/>
    </xf>
    <xf numFmtId="0" fontId="19" fillId="2" borderId="0" xfId="0" applyFont="1" applyFill="1" applyAlignment="1">
      <alignment horizontal="left"/>
    </xf>
    <xf numFmtId="0" fontId="20" fillId="5" borderId="19" xfId="0" applyFont="1" applyFill="1" applyBorder="1" applyAlignment="1">
      <alignment horizontal="center"/>
    </xf>
    <xf numFmtId="0" fontId="20" fillId="5" borderId="20" xfId="0" applyFont="1" applyFill="1" applyBorder="1" applyAlignment="1">
      <alignment horizontal="center"/>
    </xf>
    <xf numFmtId="0" fontId="20" fillId="3" borderId="18" xfId="0" applyFont="1" applyFill="1" applyBorder="1" applyAlignment="1">
      <alignment horizontal="center"/>
    </xf>
    <xf numFmtId="0" fontId="20" fillId="3" borderId="19" xfId="0" applyFont="1" applyFill="1" applyBorder="1" applyAlignment="1">
      <alignment horizontal="center"/>
    </xf>
    <xf numFmtId="0" fontId="20" fillId="3" borderId="20" xfId="0" applyFont="1" applyFill="1" applyBorder="1" applyAlignment="1">
      <alignment horizontal="center"/>
    </xf>
    <xf numFmtId="0" fontId="20" fillId="6" borderId="18" xfId="0" applyFont="1" applyFill="1" applyBorder="1" applyAlignment="1">
      <alignment horizontal="center"/>
    </xf>
    <xf numFmtId="0" fontId="20" fillId="6" borderId="19" xfId="0" applyFont="1" applyFill="1" applyBorder="1" applyAlignment="1">
      <alignment horizontal="center"/>
    </xf>
    <xf numFmtId="0" fontId="20" fillId="6" borderId="20" xfId="0" applyFont="1" applyFill="1" applyBorder="1" applyAlignment="1">
      <alignment horizontal="center"/>
    </xf>
    <xf numFmtId="0" fontId="20" fillId="2" borderId="18" xfId="0" applyFont="1" applyFill="1" applyBorder="1" applyAlignment="1">
      <alignment horizontal="center"/>
    </xf>
    <xf numFmtId="0" fontId="20" fillId="2" borderId="19" xfId="0" applyFont="1" applyFill="1" applyBorder="1" applyAlignment="1">
      <alignment horizontal="center"/>
    </xf>
    <xf numFmtId="0" fontId="20" fillId="2" borderId="20" xfId="0" applyFont="1" applyFill="1" applyBorder="1" applyAlignment="1">
      <alignment horizontal="center"/>
    </xf>
    <xf numFmtId="0" fontId="20" fillId="4" borderId="18" xfId="0" applyFont="1" applyFill="1" applyBorder="1" applyAlignment="1">
      <alignment horizontal="center"/>
    </xf>
    <xf numFmtId="0" fontId="20" fillId="4" borderId="19" xfId="0" applyFont="1" applyFill="1" applyBorder="1" applyAlignment="1">
      <alignment horizontal="center"/>
    </xf>
    <xf numFmtId="0" fontId="20" fillId="4" borderId="20" xfId="0" applyFont="1" applyFill="1" applyBorder="1" applyAlignment="1">
      <alignment horizontal="center"/>
    </xf>
    <xf numFmtId="0" fontId="20" fillId="2" borderId="0" xfId="0" applyFont="1" applyFill="1" applyAlignment="1">
      <alignment horizontal="center"/>
    </xf>
    <xf numFmtId="0" fontId="57" fillId="0" borderId="2" xfId="0" applyFont="1" applyBorder="1" applyAlignment="1">
      <alignment horizontal="center" wrapText="1"/>
    </xf>
    <xf numFmtId="0" fontId="57" fillId="0" borderId="5" xfId="0" applyFont="1" applyBorder="1" applyAlignment="1">
      <alignment horizontal="center" wrapText="1"/>
    </xf>
    <xf numFmtId="0" fontId="57" fillId="0" borderId="6" xfId="0" applyFont="1" applyBorder="1" applyAlignment="1">
      <alignment horizontal="center" wrapText="1"/>
    </xf>
    <xf numFmtId="0" fontId="57" fillId="0" borderId="7" xfId="0" applyFont="1" applyBorder="1" applyAlignment="1">
      <alignment horizontal="center" wrapText="1"/>
    </xf>
    <xf numFmtId="0" fontId="58" fillId="0" borderId="10" xfId="0" applyFont="1" applyBorder="1" applyAlignment="1">
      <alignment horizontal="center" wrapText="1"/>
    </xf>
    <xf numFmtId="0" fontId="58" fillId="0" borderId="12" xfId="0" applyFont="1" applyBorder="1" applyAlignment="1">
      <alignment horizontal="center" wrapText="1"/>
    </xf>
    <xf numFmtId="0" fontId="58" fillId="0" borderId="13" xfId="0" applyFont="1" applyBorder="1" applyAlignment="1">
      <alignment horizontal="center" wrapText="1"/>
    </xf>
    <xf numFmtId="0" fontId="26" fillId="2" borderId="5" xfId="0" applyFont="1" applyFill="1" applyBorder="1" applyAlignment="1">
      <alignment horizontal="center" vertical="center" wrapText="1"/>
    </xf>
    <xf numFmtId="0" fontId="26" fillId="2" borderId="7" xfId="0" applyFont="1" applyFill="1" applyBorder="1" applyAlignment="1">
      <alignment horizontal="center" vertical="center" wrapText="1"/>
    </xf>
    <xf numFmtId="0" fontId="33" fillId="2" borderId="0" xfId="0" applyFont="1" applyFill="1" applyAlignment="1">
      <alignment horizontal="center"/>
    </xf>
    <xf numFmtId="0" fontId="32" fillId="2" borderId="1" xfId="0" applyFont="1" applyFill="1" applyBorder="1" applyAlignment="1">
      <alignment horizontal="right"/>
    </xf>
    <xf numFmtId="0" fontId="26" fillId="6" borderId="3" xfId="0" applyFont="1" applyFill="1" applyBorder="1" applyAlignment="1">
      <alignment horizontal="center" vertical="center"/>
    </xf>
    <xf numFmtId="0" fontId="26" fillId="5" borderId="5" xfId="0" applyFont="1" applyFill="1" applyBorder="1" applyAlignment="1">
      <alignment horizontal="center" vertical="center" wrapText="1"/>
    </xf>
    <xf numFmtId="0" fontId="26" fillId="5" borderId="7" xfId="0" applyFont="1" applyFill="1" applyBorder="1" applyAlignment="1">
      <alignment horizontal="center" vertical="center" wrapText="1"/>
    </xf>
    <xf numFmtId="0" fontId="26" fillId="2" borderId="2" xfId="0" applyFont="1" applyFill="1" applyBorder="1" applyAlignment="1">
      <alignment horizontal="center" wrapText="1"/>
    </xf>
    <xf numFmtId="0" fontId="26" fillId="2" borderId="5" xfId="0" applyFont="1" applyFill="1" applyBorder="1" applyAlignment="1">
      <alignment horizontal="center"/>
    </xf>
    <xf numFmtId="0" fontId="26" fillId="2" borderId="7" xfId="0" applyFont="1" applyFill="1" applyBorder="1" applyAlignment="1">
      <alignment horizontal="center"/>
    </xf>
    <xf numFmtId="0" fontId="26" fillId="3" borderId="5" xfId="0" applyFont="1" applyFill="1" applyBorder="1" applyAlignment="1">
      <alignment horizontal="center" vertical="center" wrapText="1"/>
    </xf>
    <xf numFmtId="0" fontId="26" fillId="3" borderId="7" xfId="0" applyFont="1" applyFill="1" applyBorder="1" applyAlignment="1">
      <alignment horizontal="center" vertical="center" wrapText="1"/>
    </xf>
    <xf numFmtId="0" fontId="26" fillId="5" borderId="5" xfId="0" applyFont="1" applyFill="1" applyBorder="1" applyAlignment="1">
      <alignment horizontal="center" vertical="center"/>
    </xf>
    <xf numFmtId="0" fontId="26" fillId="5" borderId="7" xfId="0" applyFont="1" applyFill="1" applyBorder="1" applyAlignment="1">
      <alignment horizontal="center" vertical="center"/>
    </xf>
    <xf numFmtId="0" fontId="26" fillId="3" borderId="2" xfId="0" applyFont="1" applyFill="1" applyBorder="1" applyAlignment="1">
      <alignment horizontal="center" wrapText="1"/>
    </xf>
    <xf numFmtId="0" fontId="26" fillId="3" borderId="10" xfId="0" applyFont="1" applyFill="1" applyBorder="1" applyAlignment="1">
      <alignment horizontal="center" wrapText="1"/>
    </xf>
    <xf numFmtId="0" fontId="26" fillId="3" borderId="13" xfId="0" applyFont="1" applyFill="1" applyBorder="1" applyAlignment="1">
      <alignment horizontal="center" wrapText="1"/>
    </xf>
  </cellXfs>
  <cellStyles count="12">
    <cellStyle name="Įprastas 2" xfId="1" xr:uid="{00000000-0005-0000-0000-000001000000}"/>
    <cellStyle name="Įprastas 2 2" xfId="3" xr:uid="{E49CC0BD-61B6-4838-8C9B-F64CFCB4336B}"/>
    <cellStyle name="Įprastas 2 2 2" xfId="6" xr:uid="{9724C065-5002-417A-B323-D6D6BF348670}"/>
    <cellStyle name="Įprastas 2 2 3" xfId="10" xr:uid="{87BBFE34-98E3-496E-8893-2F5DCEE4C508}"/>
    <cellStyle name="Įprastas 2 3" xfId="4" xr:uid="{321284C4-715F-40C4-8255-95348EF04D80}"/>
    <cellStyle name="Įprastas 2 4" xfId="7" xr:uid="{9736C50E-42FA-4B7F-80FD-E7C35FDC331C}"/>
    <cellStyle name="Įprastas 3" xfId="2" xr:uid="{9C80E04B-D4E8-46E0-9578-0326E43CD583}"/>
    <cellStyle name="Įprastas 3 2" xfId="5" xr:uid="{4AEDEA9A-6A88-4383-AFBC-84E1515A9584}"/>
    <cellStyle name="Įprastas 3 3" xfId="9" xr:uid="{BA8D465C-275D-4F7E-81F6-12AF823812EC}"/>
    <cellStyle name="Įprastas 4" xfId="8" xr:uid="{D0579659-5742-477F-91E1-26CD20B5AAB9}"/>
    <cellStyle name="Įprastas 5" xfId="11" xr:uid="{91C9D28E-680C-44F8-9123-33D75F382734}"/>
    <cellStyle name="Normal" xfId="0" builtinId="0"/>
  </cellStyles>
  <dxfs count="0"/>
  <tableStyles count="0" defaultTableStyle="TableStyleMedium9" defaultPivotStyle="PivotStyleLight16"/>
  <colors>
    <mruColors>
      <color rgb="FFA7D971"/>
      <color rgb="FFCC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sheetPr>
  <dimension ref="A1:J116"/>
  <sheetViews>
    <sheetView workbookViewId="0">
      <selection activeCell="B4" sqref="B4:D4"/>
    </sheetView>
  </sheetViews>
  <sheetFormatPr defaultColWidth="9.140625" defaultRowHeight="15.75" x14ac:dyDescent="0.25"/>
  <cols>
    <col min="1" max="1" width="0.28515625" style="126" customWidth="1"/>
    <col min="2" max="2" width="7.28515625" style="125" customWidth="1"/>
    <col min="3" max="3" width="66.28515625" style="126" customWidth="1"/>
    <col min="4" max="4" width="11.5703125" style="126" customWidth="1"/>
    <col min="5" max="16384" width="9.140625" style="126"/>
  </cols>
  <sheetData>
    <row r="1" spans="2:4" ht="40.5" customHeight="1" x14ac:dyDescent="0.25">
      <c r="C1" s="566" t="s">
        <v>411</v>
      </c>
      <c r="D1" s="566"/>
    </row>
    <row r="2" spans="2:4" ht="18" customHeight="1" x14ac:dyDescent="0.25">
      <c r="C2" s="567" t="s">
        <v>764</v>
      </c>
      <c r="D2" s="567"/>
    </row>
    <row r="3" spans="2:4" ht="18" customHeight="1" x14ac:dyDescent="0.25">
      <c r="C3" s="566" t="s">
        <v>425</v>
      </c>
      <c r="D3" s="566"/>
    </row>
    <row r="4" spans="2:4" ht="19.5" customHeight="1" x14ac:dyDescent="0.25">
      <c r="B4" s="565" t="s">
        <v>718</v>
      </c>
      <c r="C4" s="565"/>
      <c r="D4" s="565"/>
    </row>
    <row r="5" spans="2:4" ht="18" customHeight="1" x14ac:dyDescent="0.25">
      <c r="C5" s="127"/>
      <c r="D5" s="50" t="s">
        <v>624</v>
      </c>
    </row>
    <row r="6" spans="2:4" ht="18" customHeight="1" x14ac:dyDescent="0.25">
      <c r="B6" s="50" t="s">
        <v>254</v>
      </c>
      <c r="C6" s="128" t="s">
        <v>363</v>
      </c>
      <c r="D6" s="423">
        <v>2026</v>
      </c>
    </row>
    <row r="7" spans="2:4" ht="18" customHeight="1" x14ac:dyDescent="0.25">
      <c r="B7" s="366" t="s">
        <v>7</v>
      </c>
      <c r="C7" s="174" t="s">
        <v>364</v>
      </c>
      <c r="D7" s="433">
        <v>9950</v>
      </c>
    </row>
    <row r="8" spans="2:4" ht="30" customHeight="1" x14ac:dyDescent="0.25">
      <c r="B8" s="366" t="s">
        <v>12</v>
      </c>
      <c r="C8" s="174" t="s">
        <v>436</v>
      </c>
      <c r="D8" s="433">
        <v>10</v>
      </c>
    </row>
    <row r="9" spans="2:4" ht="17.25" customHeight="1" x14ac:dyDescent="0.25">
      <c r="B9" s="366" t="s">
        <v>14</v>
      </c>
      <c r="C9" s="129" t="s">
        <v>365</v>
      </c>
      <c r="D9" s="424">
        <f>D10+D11+D12</f>
        <v>379.5</v>
      </c>
    </row>
    <row r="10" spans="2:4" ht="16.5" customHeight="1" x14ac:dyDescent="0.25">
      <c r="B10" s="367" t="s">
        <v>15</v>
      </c>
      <c r="C10" s="130" t="s">
        <v>366</v>
      </c>
      <c r="D10" s="376">
        <v>235</v>
      </c>
    </row>
    <row r="11" spans="2:4" ht="18" customHeight="1" x14ac:dyDescent="0.25">
      <c r="B11" s="367" t="s">
        <v>415</v>
      </c>
      <c r="C11" s="130" t="s">
        <v>367</v>
      </c>
      <c r="D11" s="376">
        <v>140</v>
      </c>
    </row>
    <row r="12" spans="2:4" ht="18" customHeight="1" x14ac:dyDescent="0.25">
      <c r="B12" s="367" t="s">
        <v>442</v>
      </c>
      <c r="C12" s="402" t="s">
        <v>437</v>
      </c>
      <c r="D12" s="376">
        <v>4.5</v>
      </c>
    </row>
    <row r="13" spans="2:4" ht="18" customHeight="1" x14ac:dyDescent="0.25">
      <c r="B13" s="366" t="s">
        <v>16</v>
      </c>
      <c r="C13" s="131" t="s">
        <v>368</v>
      </c>
      <c r="D13" s="424">
        <f>D14+D15+D16+D17+D20</f>
        <v>946.5</v>
      </c>
    </row>
    <row r="14" spans="2:4" ht="18" customHeight="1" x14ac:dyDescent="0.25">
      <c r="B14" s="367" t="s">
        <v>18</v>
      </c>
      <c r="C14" s="132" t="s">
        <v>369</v>
      </c>
      <c r="D14" s="376">
        <v>70</v>
      </c>
    </row>
    <row r="15" spans="2:4" ht="18" customHeight="1" x14ac:dyDescent="0.25">
      <c r="B15" s="367" t="s">
        <v>447</v>
      </c>
      <c r="C15" s="132" t="s">
        <v>370</v>
      </c>
      <c r="D15" s="376">
        <v>33</v>
      </c>
    </row>
    <row r="16" spans="2:4" ht="18" customHeight="1" x14ac:dyDescent="0.25">
      <c r="B16" s="367" t="s">
        <v>448</v>
      </c>
      <c r="C16" s="402" t="s">
        <v>371</v>
      </c>
      <c r="D16" s="376">
        <v>26.5</v>
      </c>
    </row>
    <row r="17" spans="1:10" ht="18" customHeight="1" x14ac:dyDescent="0.25">
      <c r="B17" s="367" t="s">
        <v>449</v>
      </c>
      <c r="C17" s="403" t="s">
        <v>372</v>
      </c>
      <c r="D17" s="434">
        <f>D18+D19</f>
        <v>317</v>
      </c>
    </row>
    <row r="18" spans="1:10" ht="18" customHeight="1" x14ac:dyDescent="0.25">
      <c r="B18" s="367" t="s">
        <v>450</v>
      </c>
      <c r="C18" s="404" t="s">
        <v>373</v>
      </c>
      <c r="D18" s="435">
        <v>17</v>
      </c>
      <c r="J18" s="134"/>
    </row>
    <row r="19" spans="1:10" ht="18" customHeight="1" x14ac:dyDescent="0.25">
      <c r="B19" s="367" t="s">
        <v>451</v>
      </c>
      <c r="C19" s="405" t="s">
        <v>429</v>
      </c>
      <c r="D19" s="435">
        <v>300</v>
      </c>
    </row>
    <row r="20" spans="1:10" ht="29.25" customHeight="1" x14ac:dyDescent="0.25">
      <c r="B20" s="368" t="s">
        <v>625</v>
      </c>
      <c r="C20" s="406" t="s">
        <v>626</v>
      </c>
      <c r="D20" s="435">
        <v>500</v>
      </c>
    </row>
    <row r="21" spans="1:10" ht="18" customHeight="1" x14ac:dyDescent="0.25">
      <c r="B21" s="366" t="s">
        <v>19</v>
      </c>
      <c r="C21" s="407" t="s">
        <v>374</v>
      </c>
      <c r="D21" s="436">
        <f>D22</f>
        <v>40</v>
      </c>
    </row>
    <row r="22" spans="1:10" ht="35.25" customHeight="1" x14ac:dyDescent="0.25">
      <c r="B22" s="367" t="s">
        <v>20</v>
      </c>
      <c r="C22" s="402" t="s">
        <v>375</v>
      </c>
      <c r="D22" s="376">
        <v>40</v>
      </c>
    </row>
    <row r="23" spans="1:10" ht="18" customHeight="1" x14ac:dyDescent="0.25">
      <c r="B23" s="366" t="s">
        <v>21</v>
      </c>
      <c r="C23" s="408" t="s">
        <v>376</v>
      </c>
      <c r="D23" s="436">
        <f>D24+D25+D26</f>
        <v>561.68000000000006</v>
      </c>
    </row>
    <row r="24" spans="1:10" ht="18" customHeight="1" x14ac:dyDescent="0.25">
      <c r="B24" s="367" t="s">
        <v>22</v>
      </c>
      <c r="C24" s="402" t="s">
        <v>545</v>
      </c>
      <c r="D24" s="376">
        <v>184.08</v>
      </c>
    </row>
    <row r="25" spans="1:10" ht="18" customHeight="1" x14ac:dyDescent="0.25">
      <c r="B25" s="367" t="s">
        <v>452</v>
      </c>
      <c r="C25" s="402" t="s">
        <v>227</v>
      </c>
      <c r="D25" s="376">
        <v>247.5</v>
      </c>
    </row>
    <row r="26" spans="1:10" ht="18" customHeight="1" x14ac:dyDescent="0.25">
      <c r="B26" s="367" t="s">
        <v>453</v>
      </c>
      <c r="C26" s="402" t="s">
        <v>377</v>
      </c>
      <c r="D26" s="376">
        <v>130.1</v>
      </c>
    </row>
    <row r="27" spans="1:10" ht="18" customHeight="1" x14ac:dyDescent="0.25">
      <c r="A27" s="135"/>
      <c r="B27" s="366" t="s">
        <v>23</v>
      </c>
      <c r="C27" s="133" t="s">
        <v>378</v>
      </c>
      <c r="D27" s="426">
        <v>85</v>
      </c>
    </row>
    <row r="28" spans="1:10" ht="18" customHeight="1" x14ac:dyDescent="0.25">
      <c r="A28" s="135"/>
      <c r="B28" s="366" t="s">
        <v>25</v>
      </c>
      <c r="C28" s="407" t="s">
        <v>379</v>
      </c>
      <c r="D28" s="425">
        <v>30</v>
      </c>
    </row>
    <row r="29" spans="1:10" ht="18" customHeight="1" x14ac:dyDescent="0.25">
      <c r="A29" s="135"/>
      <c r="B29" s="366" t="s">
        <v>27</v>
      </c>
      <c r="C29" s="409" t="s">
        <v>487</v>
      </c>
      <c r="D29" s="424">
        <f>D7+D9+D13+D21+D23+D28+D27+D8</f>
        <v>12002.68</v>
      </c>
    </row>
    <row r="30" spans="1:10" ht="18" customHeight="1" x14ac:dyDescent="0.25">
      <c r="A30" s="135"/>
      <c r="B30" s="366" t="s">
        <v>28</v>
      </c>
      <c r="C30" s="410" t="s">
        <v>687</v>
      </c>
      <c r="D30" s="424">
        <f>+D55+D31+D32</f>
        <v>10951.222</v>
      </c>
    </row>
    <row r="31" spans="1:10" ht="18" customHeight="1" x14ac:dyDescent="0.25">
      <c r="A31" s="135"/>
      <c r="B31" s="367" t="s">
        <v>30</v>
      </c>
      <c r="C31" s="411" t="s">
        <v>380</v>
      </c>
      <c r="D31" s="376">
        <v>4329.3999999999996</v>
      </c>
    </row>
    <row r="32" spans="1:10" ht="18" customHeight="1" x14ac:dyDescent="0.25">
      <c r="A32" s="135"/>
      <c r="B32" s="367" t="s">
        <v>32</v>
      </c>
      <c r="C32" s="411" t="s">
        <v>381</v>
      </c>
      <c r="D32" s="427">
        <f>D33+D34+D35+D36+D37+D38+D39+D40+D41+D42+D43+D44+D45+D46+D47+D48+D49+D50+D51+D52+D53+D54</f>
        <v>1678.6879999999999</v>
      </c>
    </row>
    <row r="33" spans="1:4" ht="18" customHeight="1" x14ac:dyDescent="0.25">
      <c r="A33" s="135"/>
      <c r="B33" s="367" t="s">
        <v>33</v>
      </c>
      <c r="C33" s="412" t="s">
        <v>382</v>
      </c>
      <c r="D33" s="376">
        <v>204.8</v>
      </c>
    </row>
    <row r="34" spans="1:4" ht="28.5" customHeight="1" x14ac:dyDescent="0.25">
      <c r="A34" s="135"/>
      <c r="B34" s="367" t="s">
        <v>465</v>
      </c>
      <c r="C34" s="413" t="s">
        <v>383</v>
      </c>
      <c r="D34" s="376">
        <v>3.3959999999999999</v>
      </c>
    </row>
    <row r="35" spans="1:4" ht="18" customHeight="1" x14ac:dyDescent="0.25">
      <c r="A35" s="135"/>
      <c r="B35" s="367" t="s">
        <v>454</v>
      </c>
      <c r="C35" s="412" t="s">
        <v>384</v>
      </c>
      <c r="D35" s="376">
        <v>71.2</v>
      </c>
    </row>
    <row r="36" spans="1:4" ht="18" customHeight="1" x14ac:dyDescent="0.25">
      <c r="A36" s="135"/>
      <c r="B36" s="367" t="s">
        <v>455</v>
      </c>
      <c r="C36" s="412" t="s">
        <v>385</v>
      </c>
      <c r="D36" s="376">
        <v>207.9</v>
      </c>
    </row>
    <row r="37" spans="1:4" ht="18" customHeight="1" x14ac:dyDescent="0.25">
      <c r="A37" s="135"/>
      <c r="B37" s="367" t="s">
        <v>456</v>
      </c>
      <c r="C37" s="412" t="s">
        <v>386</v>
      </c>
      <c r="D37" s="376">
        <v>693.8</v>
      </c>
    </row>
    <row r="38" spans="1:4" ht="18" customHeight="1" x14ac:dyDescent="0.25">
      <c r="A38" s="135"/>
      <c r="B38" s="367" t="s">
        <v>457</v>
      </c>
      <c r="C38" s="414" t="s">
        <v>387</v>
      </c>
      <c r="D38" s="376">
        <v>39.9</v>
      </c>
    </row>
    <row r="39" spans="1:4" ht="30.75" customHeight="1" x14ac:dyDescent="0.25">
      <c r="A39" s="135"/>
      <c r="B39" s="367" t="s">
        <v>458</v>
      </c>
      <c r="C39" s="415" t="s">
        <v>388</v>
      </c>
      <c r="D39" s="376">
        <v>8.1</v>
      </c>
    </row>
    <row r="40" spans="1:4" ht="20.25" customHeight="1" x14ac:dyDescent="0.25">
      <c r="A40" s="135"/>
      <c r="B40" s="367" t="s">
        <v>459</v>
      </c>
      <c r="C40" s="412" t="s">
        <v>389</v>
      </c>
      <c r="D40" s="376">
        <v>17.100000000000001</v>
      </c>
    </row>
    <row r="41" spans="1:4" ht="18" customHeight="1" x14ac:dyDescent="0.25">
      <c r="A41" s="135"/>
      <c r="B41" s="367" t="s">
        <v>460</v>
      </c>
      <c r="C41" s="412" t="s">
        <v>390</v>
      </c>
      <c r="D41" s="376">
        <v>0.12</v>
      </c>
    </row>
    <row r="42" spans="1:4" ht="18" customHeight="1" x14ac:dyDescent="0.25">
      <c r="A42" s="135"/>
      <c r="B42" s="367" t="s">
        <v>461</v>
      </c>
      <c r="C42" s="412" t="s">
        <v>391</v>
      </c>
      <c r="D42" s="376">
        <v>17</v>
      </c>
    </row>
    <row r="43" spans="1:4" ht="18" customHeight="1" x14ac:dyDescent="0.25">
      <c r="A43" s="135"/>
      <c r="B43" s="367" t="s">
        <v>462</v>
      </c>
      <c r="C43" s="412" t="s">
        <v>392</v>
      </c>
      <c r="D43" s="376">
        <v>2.12</v>
      </c>
    </row>
    <row r="44" spans="1:4" ht="18" customHeight="1" x14ac:dyDescent="0.25">
      <c r="A44" s="135"/>
      <c r="B44" s="367" t="s">
        <v>463</v>
      </c>
      <c r="C44" s="412" t="s">
        <v>393</v>
      </c>
      <c r="D44" s="376">
        <v>43.7</v>
      </c>
    </row>
    <row r="45" spans="1:4" ht="18" customHeight="1" x14ac:dyDescent="0.25">
      <c r="A45" s="135"/>
      <c r="B45" s="367" t="s">
        <v>464</v>
      </c>
      <c r="C45" s="412" t="s">
        <v>394</v>
      </c>
      <c r="D45" s="376">
        <v>222</v>
      </c>
    </row>
    <row r="46" spans="1:4" ht="18" customHeight="1" x14ac:dyDescent="0.25">
      <c r="A46" s="135"/>
      <c r="B46" s="367" t="s">
        <v>466</v>
      </c>
      <c r="C46" s="412" t="s">
        <v>395</v>
      </c>
      <c r="D46" s="376">
        <v>0.7</v>
      </c>
    </row>
    <row r="47" spans="1:4" ht="18" customHeight="1" x14ac:dyDescent="0.25">
      <c r="A47" s="135"/>
      <c r="B47" s="367" t="s">
        <v>467</v>
      </c>
      <c r="C47" s="412" t="s">
        <v>396</v>
      </c>
      <c r="D47" s="376">
        <v>8</v>
      </c>
    </row>
    <row r="48" spans="1:4" ht="18" customHeight="1" x14ac:dyDescent="0.25">
      <c r="A48" s="135"/>
      <c r="B48" s="367" t="s">
        <v>468</v>
      </c>
      <c r="C48" s="412" t="s">
        <v>397</v>
      </c>
      <c r="D48" s="376">
        <v>4.8</v>
      </c>
    </row>
    <row r="49" spans="1:5" ht="18" customHeight="1" x14ac:dyDescent="0.25">
      <c r="A49" s="135"/>
      <c r="B49" s="369" t="s">
        <v>469</v>
      </c>
      <c r="C49" s="412" t="s">
        <v>398</v>
      </c>
      <c r="D49" s="376">
        <v>34.299999999999997</v>
      </c>
    </row>
    <row r="50" spans="1:5" ht="18" customHeight="1" x14ac:dyDescent="0.25">
      <c r="A50" s="135"/>
      <c r="B50" s="367" t="s">
        <v>470</v>
      </c>
      <c r="C50" s="412" t="s">
        <v>399</v>
      </c>
      <c r="D50" s="376">
        <v>0.4</v>
      </c>
    </row>
    <row r="51" spans="1:5" ht="18" customHeight="1" x14ac:dyDescent="0.25">
      <c r="A51" s="135"/>
      <c r="B51" s="370" t="s">
        <v>471</v>
      </c>
      <c r="C51" s="412" t="s">
        <v>400</v>
      </c>
      <c r="D51" s="502">
        <v>55.87</v>
      </c>
    </row>
    <row r="52" spans="1:5" ht="18" customHeight="1" x14ac:dyDescent="0.25">
      <c r="A52" s="135"/>
      <c r="B52" s="371" t="s">
        <v>472</v>
      </c>
      <c r="C52" s="412" t="s">
        <v>401</v>
      </c>
      <c r="D52" s="437">
        <v>19.63</v>
      </c>
    </row>
    <row r="53" spans="1:5" ht="18" customHeight="1" x14ac:dyDescent="0.25">
      <c r="A53" s="135"/>
      <c r="B53" s="371" t="s">
        <v>473</v>
      </c>
      <c r="C53" s="412" t="s">
        <v>402</v>
      </c>
      <c r="D53" s="437">
        <v>1.7</v>
      </c>
    </row>
    <row r="54" spans="1:5" ht="18" customHeight="1" x14ac:dyDescent="0.25">
      <c r="A54" s="135"/>
      <c r="B54" s="371" t="s">
        <v>616</v>
      </c>
      <c r="C54" s="412" t="s">
        <v>572</v>
      </c>
      <c r="D54" s="376">
        <v>22.152000000000001</v>
      </c>
    </row>
    <row r="55" spans="1:5" ht="18" customHeight="1" x14ac:dyDescent="0.25">
      <c r="B55" s="372" t="s">
        <v>34</v>
      </c>
      <c r="C55" s="407" t="s">
        <v>439</v>
      </c>
      <c r="D55" s="425">
        <f>D56+D57+D58+D59+D60+D61+D62+D63+D64+D65+D66+D67+D68+D69+D70+D71+D72+D73+D74+D75+D76+D77+D78+D79+D80+D81+D82+D83+D84+D85+D86+D87+D88+D89+D90+D91+D92+D93+D95+D94</f>
        <v>4943.134</v>
      </c>
    </row>
    <row r="56" spans="1:5" ht="34.5" customHeight="1" x14ac:dyDescent="0.25">
      <c r="B56" s="371" t="s">
        <v>35</v>
      </c>
      <c r="C56" s="416" t="s">
        <v>652</v>
      </c>
      <c r="D56" s="376">
        <v>107</v>
      </c>
    </row>
    <row r="57" spans="1:5" ht="18" customHeight="1" x14ac:dyDescent="0.25">
      <c r="B57" s="371" t="s">
        <v>474</v>
      </c>
      <c r="C57" s="417" t="s">
        <v>416</v>
      </c>
      <c r="D57" s="437">
        <v>54.929000000000002</v>
      </c>
    </row>
    <row r="58" spans="1:5" ht="17.25" customHeight="1" x14ac:dyDescent="0.25">
      <c r="B58" s="371" t="s">
        <v>617</v>
      </c>
      <c r="C58" s="418" t="s">
        <v>441</v>
      </c>
      <c r="D58" s="437">
        <v>13.96</v>
      </c>
    </row>
    <row r="59" spans="1:5" ht="32.25" customHeight="1" x14ac:dyDescent="0.25">
      <c r="B59" s="371" t="s">
        <v>618</v>
      </c>
      <c r="C59" s="143" t="s">
        <v>440</v>
      </c>
      <c r="D59" s="437">
        <v>28.594000000000001</v>
      </c>
    </row>
    <row r="60" spans="1:5" ht="25.5" customHeight="1" x14ac:dyDescent="0.25">
      <c r="B60" s="371" t="s">
        <v>619</v>
      </c>
      <c r="C60" s="144" t="s">
        <v>417</v>
      </c>
      <c r="D60" s="437">
        <v>28.7</v>
      </c>
    </row>
    <row r="61" spans="1:5" ht="25.5" customHeight="1" x14ac:dyDescent="0.25">
      <c r="B61" s="371" t="s">
        <v>620</v>
      </c>
      <c r="C61" s="144" t="s">
        <v>418</v>
      </c>
      <c r="D61" s="437">
        <v>12.308</v>
      </c>
    </row>
    <row r="62" spans="1:5" ht="27.75" customHeight="1" x14ac:dyDescent="0.25">
      <c r="B62" s="371" t="s">
        <v>621</v>
      </c>
      <c r="C62" s="143" t="s">
        <v>571</v>
      </c>
      <c r="D62" s="437">
        <v>27.94</v>
      </c>
    </row>
    <row r="63" spans="1:5" ht="33" customHeight="1" x14ac:dyDescent="0.25">
      <c r="B63" s="371" t="s">
        <v>475</v>
      </c>
      <c r="C63" s="419" t="s">
        <v>422</v>
      </c>
      <c r="D63" s="437">
        <v>0</v>
      </c>
      <c r="E63" s="134"/>
    </row>
    <row r="64" spans="1:5" ht="33" customHeight="1" x14ac:dyDescent="0.25">
      <c r="B64" s="371" t="s">
        <v>476</v>
      </c>
      <c r="C64" s="419" t="s">
        <v>426</v>
      </c>
      <c r="D64" s="376">
        <v>102.041</v>
      </c>
    </row>
    <row r="65" spans="2:9" ht="33" customHeight="1" x14ac:dyDescent="0.25">
      <c r="B65" s="371" t="s">
        <v>477</v>
      </c>
      <c r="C65" s="419" t="s">
        <v>435</v>
      </c>
      <c r="D65" s="376">
        <v>7.7770000000000001</v>
      </c>
    </row>
    <row r="66" spans="2:9" ht="33" customHeight="1" x14ac:dyDescent="0.25">
      <c r="B66" s="371" t="s">
        <v>478</v>
      </c>
      <c r="C66" s="419" t="s">
        <v>481</v>
      </c>
      <c r="D66" s="376">
        <v>0</v>
      </c>
    </row>
    <row r="67" spans="2:9" ht="33" customHeight="1" x14ac:dyDescent="0.25">
      <c r="B67" s="371" t="s">
        <v>479</v>
      </c>
      <c r="C67" s="419" t="s">
        <v>482</v>
      </c>
      <c r="D67" s="437">
        <v>23.780999999999999</v>
      </c>
    </row>
    <row r="68" spans="2:9" ht="33" customHeight="1" x14ac:dyDescent="0.25">
      <c r="B68" s="371" t="s">
        <v>480</v>
      </c>
      <c r="C68" s="419" t="s">
        <v>485</v>
      </c>
      <c r="D68" s="376">
        <v>0</v>
      </c>
    </row>
    <row r="69" spans="2:9" ht="33" customHeight="1" x14ac:dyDescent="0.25">
      <c r="B69" s="371" t="s">
        <v>483</v>
      </c>
      <c r="C69" s="419" t="s">
        <v>547</v>
      </c>
      <c r="D69" s="376">
        <v>0</v>
      </c>
    </row>
    <row r="70" spans="2:9" ht="33" customHeight="1" x14ac:dyDescent="0.25">
      <c r="B70" s="371" t="s">
        <v>622</v>
      </c>
      <c r="C70" s="419" t="s">
        <v>491</v>
      </c>
      <c r="D70" s="376">
        <v>0</v>
      </c>
    </row>
    <row r="71" spans="2:9" ht="46.5" customHeight="1" x14ac:dyDescent="0.25">
      <c r="B71" s="371" t="s">
        <v>488</v>
      </c>
      <c r="C71" s="419" t="s">
        <v>548</v>
      </c>
      <c r="D71" s="376">
        <v>0</v>
      </c>
    </row>
    <row r="72" spans="2:9" ht="24" customHeight="1" x14ac:dyDescent="0.25">
      <c r="B72" s="371" t="s">
        <v>489</v>
      </c>
      <c r="C72" s="419" t="s">
        <v>735</v>
      </c>
      <c r="D72" s="437">
        <v>157</v>
      </c>
      <c r="I72" s="134"/>
    </row>
    <row r="73" spans="2:9" ht="43.5" customHeight="1" x14ac:dyDescent="0.25">
      <c r="B73" s="371" t="s">
        <v>490</v>
      </c>
      <c r="C73" s="143" t="s">
        <v>736</v>
      </c>
      <c r="D73" s="437">
        <v>56.4</v>
      </c>
    </row>
    <row r="74" spans="2:9" ht="21.75" customHeight="1" x14ac:dyDescent="0.25">
      <c r="B74" s="371" t="s">
        <v>628</v>
      </c>
      <c r="C74" s="143" t="s">
        <v>627</v>
      </c>
      <c r="D74" s="437">
        <v>19.715</v>
      </c>
    </row>
    <row r="75" spans="2:9" ht="48.75" customHeight="1" x14ac:dyDescent="0.25">
      <c r="B75" s="373" t="s">
        <v>638</v>
      </c>
      <c r="C75" s="143" t="s">
        <v>629</v>
      </c>
      <c r="D75" s="376">
        <v>0</v>
      </c>
    </row>
    <row r="76" spans="2:9" ht="35.25" customHeight="1" x14ac:dyDescent="0.25">
      <c r="B76" s="371" t="s">
        <v>639</v>
      </c>
      <c r="C76" s="143" t="s">
        <v>630</v>
      </c>
      <c r="D76" s="376">
        <v>0</v>
      </c>
    </row>
    <row r="77" spans="2:9" ht="20.25" customHeight="1" x14ac:dyDescent="0.25">
      <c r="B77" s="371" t="s">
        <v>640</v>
      </c>
      <c r="C77" s="143" t="s">
        <v>631</v>
      </c>
      <c r="D77" s="376">
        <v>0</v>
      </c>
    </row>
    <row r="78" spans="2:9" ht="20.25" customHeight="1" x14ac:dyDescent="0.25">
      <c r="B78" s="371" t="s">
        <v>641</v>
      </c>
      <c r="C78" s="143" t="s">
        <v>632</v>
      </c>
      <c r="D78" s="376">
        <v>0</v>
      </c>
    </row>
    <row r="79" spans="2:9" ht="20.25" customHeight="1" x14ac:dyDescent="0.25">
      <c r="B79" s="371" t="s">
        <v>642</v>
      </c>
      <c r="C79" s="143" t="s">
        <v>633</v>
      </c>
      <c r="D79" s="376">
        <v>12.6</v>
      </c>
    </row>
    <row r="80" spans="2:9" ht="30" customHeight="1" x14ac:dyDescent="0.25">
      <c r="B80" s="371" t="s">
        <v>643</v>
      </c>
      <c r="C80" s="143" t="s">
        <v>634</v>
      </c>
      <c r="D80" s="376">
        <v>0</v>
      </c>
    </row>
    <row r="81" spans="2:9" ht="35.25" customHeight="1" x14ac:dyDescent="0.25">
      <c r="B81" s="373" t="s">
        <v>644</v>
      </c>
      <c r="C81" s="143" t="s">
        <v>635</v>
      </c>
      <c r="D81" s="376">
        <v>37</v>
      </c>
      <c r="I81" s="134"/>
    </row>
    <row r="82" spans="2:9" ht="34.5" customHeight="1" x14ac:dyDescent="0.25">
      <c r="B82" s="373" t="s">
        <v>645</v>
      </c>
      <c r="C82" s="143" t="s">
        <v>723</v>
      </c>
      <c r="D82" s="376">
        <v>520</v>
      </c>
    </row>
    <row r="83" spans="2:9" ht="20.25" customHeight="1" x14ac:dyDescent="0.25">
      <c r="B83" s="373" t="s">
        <v>646</v>
      </c>
      <c r="C83" s="411" t="s">
        <v>636</v>
      </c>
      <c r="D83" s="437">
        <v>12.9</v>
      </c>
    </row>
    <row r="84" spans="2:9" ht="30" customHeight="1" x14ac:dyDescent="0.25">
      <c r="B84" s="373" t="s">
        <v>647</v>
      </c>
      <c r="C84" s="420" t="s">
        <v>722</v>
      </c>
      <c r="D84" s="376">
        <v>164.2</v>
      </c>
    </row>
    <row r="85" spans="2:9" ht="35.25" customHeight="1" x14ac:dyDescent="0.25">
      <c r="B85" s="373" t="s">
        <v>648</v>
      </c>
      <c r="C85" s="420" t="s">
        <v>739</v>
      </c>
      <c r="D85" s="437">
        <v>59</v>
      </c>
    </row>
    <row r="86" spans="2:9" ht="35.25" customHeight="1" x14ac:dyDescent="0.25">
      <c r="B86" s="373" t="s">
        <v>649</v>
      </c>
      <c r="C86" s="420" t="s">
        <v>721</v>
      </c>
      <c r="D86" s="376">
        <v>26.45</v>
      </c>
    </row>
    <row r="87" spans="2:9" ht="35.25" customHeight="1" x14ac:dyDescent="0.25">
      <c r="B87" s="373" t="s">
        <v>664</v>
      </c>
      <c r="C87" s="401" t="s">
        <v>720</v>
      </c>
      <c r="D87" s="376">
        <v>471.339</v>
      </c>
    </row>
    <row r="88" spans="2:9" ht="35.25" customHeight="1" x14ac:dyDescent="0.25">
      <c r="B88" s="373" t="s">
        <v>672</v>
      </c>
      <c r="C88" s="421" t="s">
        <v>674</v>
      </c>
      <c r="D88" s="376">
        <v>40.200000000000003</v>
      </c>
    </row>
    <row r="89" spans="2:9" ht="35.25" customHeight="1" x14ac:dyDescent="0.25">
      <c r="B89" s="373" t="s">
        <v>673</v>
      </c>
      <c r="C89" s="420" t="s">
        <v>665</v>
      </c>
      <c r="D89" s="376">
        <v>154.69999999999999</v>
      </c>
    </row>
    <row r="90" spans="2:9" ht="35.25" customHeight="1" x14ac:dyDescent="0.25">
      <c r="B90" s="373" t="s">
        <v>727</v>
      </c>
      <c r="C90" s="420" t="s">
        <v>719</v>
      </c>
      <c r="D90" s="376">
        <v>794.3</v>
      </c>
    </row>
    <row r="91" spans="2:9" ht="49.5" customHeight="1" x14ac:dyDescent="0.25">
      <c r="B91" s="373" t="s">
        <v>728</v>
      </c>
      <c r="C91" s="420" t="s">
        <v>724</v>
      </c>
      <c r="D91" s="376">
        <v>611</v>
      </c>
    </row>
    <row r="92" spans="2:9" ht="36.75" customHeight="1" x14ac:dyDescent="0.25">
      <c r="B92" s="373" t="s">
        <v>729</v>
      </c>
      <c r="C92" s="420" t="s">
        <v>725</v>
      </c>
      <c r="D92" s="376">
        <v>567.5</v>
      </c>
      <c r="G92" s="134"/>
    </row>
    <row r="93" spans="2:9" ht="44.25" customHeight="1" x14ac:dyDescent="0.25">
      <c r="B93" s="373" t="s">
        <v>730</v>
      </c>
      <c r="C93" s="420" t="s">
        <v>768</v>
      </c>
      <c r="D93" s="376">
        <v>723.3</v>
      </c>
    </row>
    <row r="94" spans="2:9" ht="22.5" customHeight="1" x14ac:dyDescent="0.25">
      <c r="B94" s="373" t="s">
        <v>731</v>
      </c>
      <c r="C94" s="420" t="s">
        <v>737</v>
      </c>
      <c r="D94" s="437">
        <v>4</v>
      </c>
      <c r="G94" s="134"/>
    </row>
    <row r="95" spans="2:9" ht="28.5" customHeight="1" x14ac:dyDescent="0.25">
      <c r="B95" s="373" t="s">
        <v>738</v>
      </c>
      <c r="C95" s="420" t="s">
        <v>726</v>
      </c>
      <c r="D95" s="376">
        <v>104.5</v>
      </c>
    </row>
    <row r="96" spans="2:9" ht="24.75" customHeight="1" x14ac:dyDescent="0.25">
      <c r="B96" s="372" t="s">
        <v>36</v>
      </c>
      <c r="C96" s="342" t="s">
        <v>486</v>
      </c>
      <c r="D96" s="425">
        <f>D29+D30</f>
        <v>22953.902000000002</v>
      </c>
    </row>
    <row r="97" spans="2:4" ht="22.5" customHeight="1" x14ac:dyDescent="0.25">
      <c r="B97" s="525" t="s">
        <v>38</v>
      </c>
      <c r="C97" s="526" t="s">
        <v>770</v>
      </c>
      <c r="D97" s="425">
        <f>+D98+D99+D100+D101+D102</f>
        <v>1088.5340000000001</v>
      </c>
    </row>
    <row r="98" spans="2:4" ht="21" customHeight="1" x14ac:dyDescent="0.25">
      <c r="B98" s="374" t="s">
        <v>40</v>
      </c>
      <c r="C98" s="422" t="s">
        <v>403</v>
      </c>
      <c r="D98" s="376">
        <v>33.637999999999998</v>
      </c>
    </row>
    <row r="99" spans="2:4" ht="17.25" customHeight="1" x14ac:dyDescent="0.25">
      <c r="B99" s="367" t="s">
        <v>208</v>
      </c>
      <c r="C99" s="422" t="s">
        <v>404</v>
      </c>
      <c r="D99" s="376">
        <v>240.61699999999999</v>
      </c>
    </row>
    <row r="100" spans="2:4" ht="20.25" customHeight="1" x14ac:dyDescent="0.25">
      <c r="B100" s="367" t="s">
        <v>231</v>
      </c>
      <c r="C100" s="422" t="s">
        <v>405</v>
      </c>
      <c r="D100" s="437">
        <v>61.151000000000003</v>
      </c>
    </row>
    <row r="101" spans="2:4" ht="18" customHeight="1" x14ac:dyDescent="0.25">
      <c r="B101" s="367" t="s">
        <v>240</v>
      </c>
      <c r="C101" s="422" t="s">
        <v>406</v>
      </c>
      <c r="D101" s="437">
        <v>90.296999999999997</v>
      </c>
    </row>
    <row r="102" spans="2:4" ht="18" customHeight="1" x14ac:dyDescent="0.25">
      <c r="B102" s="367" t="s">
        <v>242</v>
      </c>
      <c r="C102" s="422" t="s">
        <v>332</v>
      </c>
      <c r="D102" s="437">
        <v>662.83100000000002</v>
      </c>
    </row>
    <row r="103" spans="2:4" ht="18" customHeight="1" x14ac:dyDescent="0.25">
      <c r="B103" s="525" t="s">
        <v>41</v>
      </c>
      <c r="C103" s="527" t="s">
        <v>407</v>
      </c>
      <c r="D103" s="426">
        <f>+D104+D105</f>
        <v>1855.4949999999999</v>
      </c>
    </row>
    <row r="104" spans="2:4" ht="18" customHeight="1" x14ac:dyDescent="0.25">
      <c r="B104" s="367" t="s">
        <v>42</v>
      </c>
      <c r="C104" s="402" t="s">
        <v>710</v>
      </c>
      <c r="D104" s="437">
        <v>15.494999999999999</v>
      </c>
    </row>
    <row r="105" spans="2:4" ht="18" customHeight="1" x14ac:dyDescent="0.25">
      <c r="B105" s="367" t="s">
        <v>43</v>
      </c>
      <c r="C105" s="402" t="s">
        <v>711</v>
      </c>
      <c r="D105" s="499">
        <v>1840</v>
      </c>
    </row>
    <row r="106" spans="2:4" ht="18" customHeight="1" x14ac:dyDescent="0.25">
      <c r="B106" s="366" t="s">
        <v>44</v>
      </c>
      <c r="C106" s="342" t="s">
        <v>0</v>
      </c>
      <c r="D106" s="425">
        <f>+D96+D97+D103</f>
        <v>25897.931</v>
      </c>
    </row>
    <row r="107" spans="2:4" ht="18" customHeight="1" x14ac:dyDescent="0.25">
      <c r="B107" s="136"/>
    </row>
    <row r="108" spans="2:4" ht="18" customHeight="1" x14ac:dyDescent="0.25">
      <c r="B108" s="126"/>
      <c r="C108" s="137"/>
    </row>
    <row r="109" spans="2:4" ht="18" customHeight="1" x14ac:dyDescent="0.25">
      <c r="B109" s="126"/>
      <c r="C109" s="138"/>
    </row>
    <row r="110" spans="2:4" ht="18" customHeight="1" x14ac:dyDescent="0.25">
      <c r="C110" s="139"/>
    </row>
    <row r="111" spans="2:4" ht="18" customHeight="1" x14ac:dyDescent="0.25">
      <c r="B111" s="126"/>
      <c r="C111" s="139"/>
    </row>
    <row r="112" spans="2:4" ht="18" customHeight="1" x14ac:dyDescent="0.25">
      <c r="B112" s="126"/>
      <c r="C112" s="139"/>
    </row>
    <row r="113" spans="2:2" ht="18" customHeight="1" x14ac:dyDescent="0.2">
      <c r="B113" s="126"/>
    </row>
    <row r="114" spans="2:2" ht="18" customHeight="1" x14ac:dyDescent="0.25"/>
    <row r="115" spans="2:2" ht="18" customHeight="1" x14ac:dyDescent="0.25"/>
    <row r="116" spans="2:2" ht="18" customHeight="1" x14ac:dyDescent="0.25"/>
  </sheetData>
  <mergeCells count="4">
    <mergeCell ref="B4:D4"/>
    <mergeCell ref="C1:D1"/>
    <mergeCell ref="C2:D2"/>
    <mergeCell ref="C3:D3"/>
  </mergeCells>
  <pageMargins left="0.42499999999999999" right="0" top="0.74803149606299213" bottom="0.74803149606299213" header="0.31496062992125984" footer="0.31496062992125984"/>
  <pageSetup scale="9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37F0C2-8972-4834-9C65-3E76FE3BAFA1}">
  <sheetPr>
    <tabColor rgb="FF92D050"/>
    <pageSetUpPr fitToPage="1"/>
  </sheetPr>
  <dimension ref="A1:K37"/>
  <sheetViews>
    <sheetView workbookViewId="0">
      <selection activeCell="E1" sqref="E1:G4"/>
    </sheetView>
  </sheetViews>
  <sheetFormatPr defaultRowHeight="12.75" x14ac:dyDescent="0.2"/>
  <cols>
    <col min="1" max="1" width="3.28515625" customWidth="1"/>
    <col min="2" max="2" width="6" customWidth="1"/>
    <col min="3" max="3" width="37.28515625" customWidth="1"/>
    <col min="4" max="4" width="9.42578125" customWidth="1"/>
    <col min="5" max="5" width="10.7109375" customWidth="1"/>
    <col min="6" max="7" width="10.140625" customWidth="1"/>
  </cols>
  <sheetData>
    <row r="1" spans="1:11" ht="15.75" x14ac:dyDescent="0.25">
      <c r="A1" s="177"/>
      <c r="E1" s="569" t="s">
        <v>300</v>
      </c>
      <c r="F1" s="569"/>
      <c r="G1" s="569"/>
    </row>
    <row r="2" spans="1:11" ht="15.75" x14ac:dyDescent="0.25">
      <c r="E2" s="570" t="s">
        <v>713</v>
      </c>
      <c r="F2" s="570"/>
      <c r="G2" s="570"/>
    </row>
    <row r="3" spans="1:11" ht="15.75" x14ac:dyDescent="0.25">
      <c r="B3" s="177"/>
      <c r="C3" s="179"/>
      <c r="D3" s="179"/>
      <c r="E3" s="569" t="s">
        <v>424</v>
      </c>
      <c r="F3" s="569"/>
      <c r="G3" s="569"/>
    </row>
    <row r="4" spans="1:11" ht="15.75" x14ac:dyDescent="0.25">
      <c r="B4" s="177"/>
      <c r="E4" s="569" t="s">
        <v>498</v>
      </c>
      <c r="F4" s="569"/>
      <c r="G4" s="178"/>
    </row>
    <row r="5" spans="1:11" ht="15.75" x14ac:dyDescent="0.25">
      <c r="B5" s="177"/>
    </row>
    <row r="6" spans="1:11" ht="15.75" x14ac:dyDescent="0.25">
      <c r="A6" s="180"/>
      <c r="B6" s="181"/>
      <c r="C6" s="568" t="s">
        <v>499</v>
      </c>
      <c r="D6" s="568"/>
      <c r="E6" s="568"/>
      <c r="F6" s="568"/>
      <c r="G6" s="568"/>
      <c r="H6" s="181"/>
      <c r="I6" s="181"/>
      <c r="J6" s="181"/>
      <c r="K6" s="181"/>
    </row>
    <row r="7" spans="1:11" ht="15.75" x14ac:dyDescent="0.25">
      <c r="A7" s="180"/>
      <c r="B7" s="568" t="s">
        <v>500</v>
      </c>
      <c r="C7" s="568"/>
      <c r="D7" s="568"/>
      <c r="E7" s="568"/>
      <c r="F7" s="568"/>
      <c r="G7" s="568"/>
      <c r="H7" s="181"/>
      <c r="I7" s="181"/>
      <c r="J7" s="181"/>
      <c r="K7" s="181"/>
    </row>
    <row r="8" spans="1:11" ht="15.75" x14ac:dyDescent="0.25">
      <c r="A8" s="182"/>
      <c r="B8" s="181"/>
      <c r="C8" s="568" t="s">
        <v>712</v>
      </c>
      <c r="D8" s="568"/>
      <c r="E8" s="568"/>
      <c r="F8" s="568"/>
      <c r="G8" s="568"/>
      <c r="H8" s="568"/>
      <c r="I8" s="568"/>
      <c r="J8" s="568"/>
      <c r="K8" s="568"/>
    </row>
    <row r="9" spans="1:11" ht="15.75" x14ac:dyDescent="0.25">
      <c r="A9" s="181"/>
      <c r="B9" s="183"/>
      <c r="C9" s="181"/>
      <c r="D9" s="181"/>
      <c r="E9" s="181"/>
      <c r="F9" s="571" t="s">
        <v>511</v>
      </c>
      <c r="G9" s="571"/>
      <c r="H9" s="181"/>
      <c r="I9" s="181"/>
      <c r="J9" s="181"/>
      <c r="K9" s="181"/>
    </row>
    <row r="10" spans="1:11" ht="30.75" customHeight="1" x14ac:dyDescent="0.2">
      <c r="A10" s="181"/>
      <c r="B10" s="572" t="s">
        <v>501</v>
      </c>
      <c r="C10" s="573" t="s">
        <v>502</v>
      </c>
      <c r="D10" s="574" t="s">
        <v>0</v>
      </c>
      <c r="E10" s="573" t="s">
        <v>227</v>
      </c>
      <c r="F10" s="573" t="s">
        <v>503</v>
      </c>
      <c r="G10" s="573" t="s">
        <v>138</v>
      </c>
      <c r="H10" s="181"/>
      <c r="I10" s="181"/>
      <c r="J10" s="181"/>
      <c r="K10" s="181"/>
    </row>
    <row r="11" spans="1:11" ht="17.25" customHeight="1" x14ac:dyDescent="0.2">
      <c r="A11" s="181"/>
      <c r="B11" s="572"/>
      <c r="C11" s="573"/>
      <c r="D11" s="575"/>
      <c r="E11" s="573"/>
      <c r="F11" s="573"/>
      <c r="G11" s="573"/>
      <c r="H11" s="181"/>
      <c r="I11" s="181"/>
      <c r="J11" s="181"/>
      <c r="K11" s="181"/>
    </row>
    <row r="12" spans="1:11" ht="18.75" customHeight="1" x14ac:dyDescent="0.2">
      <c r="A12" s="181"/>
      <c r="B12" s="572"/>
      <c r="C12" s="573"/>
      <c r="D12" s="575"/>
      <c r="E12" s="573"/>
      <c r="F12" s="573"/>
      <c r="G12" s="573"/>
      <c r="H12" s="181"/>
      <c r="I12" s="181"/>
      <c r="J12" s="181"/>
      <c r="K12" s="181"/>
    </row>
    <row r="13" spans="1:11" ht="21" customHeight="1" x14ac:dyDescent="0.2">
      <c r="A13" s="181"/>
      <c r="B13" s="572"/>
      <c r="C13" s="573"/>
      <c r="D13" s="576"/>
      <c r="E13" s="573"/>
      <c r="F13" s="573"/>
      <c r="G13" s="573"/>
      <c r="H13" s="181"/>
      <c r="I13" s="181"/>
      <c r="J13" s="181"/>
      <c r="K13" s="181"/>
    </row>
    <row r="14" spans="1:11" ht="15.75" x14ac:dyDescent="0.2">
      <c r="A14" s="181"/>
      <c r="B14" s="184" t="s">
        <v>7</v>
      </c>
      <c r="C14" s="390" t="s">
        <v>504</v>
      </c>
      <c r="D14" s="216">
        <f>E14+F14+G14</f>
        <v>107</v>
      </c>
      <c r="E14" s="380"/>
      <c r="F14" s="380"/>
      <c r="G14" s="380">
        <v>107</v>
      </c>
      <c r="H14" s="181"/>
      <c r="I14" s="181"/>
      <c r="J14" s="181"/>
      <c r="K14" s="181"/>
    </row>
    <row r="15" spans="1:11" ht="15.75" x14ac:dyDescent="0.2">
      <c r="A15" s="181"/>
      <c r="B15" s="184" t="s">
        <v>12</v>
      </c>
      <c r="C15" s="390" t="s">
        <v>45</v>
      </c>
      <c r="D15" s="216">
        <f>E15+F15+G15</f>
        <v>0.18</v>
      </c>
      <c r="E15" s="380"/>
      <c r="F15" s="380"/>
      <c r="G15" s="378">
        <v>0.18</v>
      </c>
      <c r="H15" s="181"/>
      <c r="I15" s="181"/>
      <c r="J15" s="181"/>
      <c r="K15" s="181"/>
    </row>
    <row r="16" spans="1:11" ht="15.75" x14ac:dyDescent="0.2">
      <c r="A16" s="181"/>
      <c r="B16" s="184" t="s">
        <v>14</v>
      </c>
      <c r="C16" s="390" t="s">
        <v>50</v>
      </c>
      <c r="D16" s="216">
        <f t="shared" ref="D16:D28" si="0">E16+F16+G16</f>
        <v>1.1000000000000001</v>
      </c>
      <c r="E16" s="378"/>
      <c r="F16" s="379"/>
      <c r="G16" s="379">
        <v>1.1000000000000001</v>
      </c>
      <c r="H16" s="181"/>
      <c r="I16" s="181"/>
      <c r="J16" s="181"/>
      <c r="K16" s="181"/>
    </row>
    <row r="17" spans="1:11" ht="15.75" x14ac:dyDescent="0.25">
      <c r="A17" s="181"/>
      <c r="B17" s="184" t="s">
        <v>16</v>
      </c>
      <c r="C17" s="391" t="s">
        <v>6</v>
      </c>
      <c r="D17" s="216">
        <f t="shared" si="0"/>
        <v>1.8</v>
      </c>
      <c r="E17" s="380"/>
      <c r="F17" s="380"/>
      <c r="G17" s="381">
        <v>1.8</v>
      </c>
      <c r="H17" s="181"/>
      <c r="I17" s="181"/>
      <c r="J17" s="181"/>
      <c r="K17" s="181"/>
    </row>
    <row r="18" spans="1:11" ht="15.75" x14ac:dyDescent="0.2">
      <c r="A18" s="181"/>
      <c r="B18" s="184" t="s">
        <v>19</v>
      </c>
      <c r="C18" s="390" t="s">
        <v>54</v>
      </c>
      <c r="D18" s="216">
        <f t="shared" si="0"/>
        <v>19</v>
      </c>
      <c r="E18" s="380"/>
      <c r="F18" s="380"/>
      <c r="G18" s="380">
        <v>19</v>
      </c>
      <c r="H18" s="181"/>
      <c r="I18" s="181"/>
      <c r="J18" s="181"/>
      <c r="K18" s="181"/>
    </row>
    <row r="19" spans="1:11" ht="15.75" x14ac:dyDescent="0.2">
      <c r="A19" s="181"/>
      <c r="B19" s="184" t="s">
        <v>21</v>
      </c>
      <c r="C19" s="390" t="s">
        <v>5</v>
      </c>
      <c r="D19" s="216">
        <f t="shared" si="0"/>
        <v>1</v>
      </c>
      <c r="E19" s="380"/>
      <c r="F19" s="380"/>
      <c r="G19" s="378">
        <v>1</v>
      </c>
      <c r="H19" s="181"/>
      <c r="I19" s="181"/>
      <c r="J19" s="181"/>
      <c r="K19" s="181"/>
    </row>
    <row r="20" spans="1:11" ht="15.75" x14ac:dyDescent="0.2">
      <c r="A20" s="181"/>
      <c r="B20" s="185" t="s">
        <v>23</v>
      </c>
      <c r="C20" s="390" t="s">
        <v>327</v>
      </c>
      <c r="D20" s="216">
        <f t="shared" si="0"/>
        <v>99</v>
      </c>
      <c r="E20" s="380">
        <v>76</v>
      </c>
      <c r="F20" s="380">
        <v>19</v>
      </c>
      <c r="G20" s="380">
        <v>4</v>
      </c>
      <c r="H20" s="181"/>
      <c r="I20" s="181"/>
      <c r="J20" s="181"/>
      <c r="K20" s="181"/>
    </row>
    <row r="21" spans="1:11" ht="15.75" x14ac:dyDescent="0.2">
      <c r="A21" s="181"/>
      <c r="B21" s="186" t="s">
        <v>25</v>
      </c>
      <c r="C21" s="392" t="s">
        <v>331</v>
      </c>
      <c r="D21" s="216">
        <f t="shared" si="0"/>
        <v>12</v>
      </c>
      <c r="E21" s="380">
        <v>10</v>
      </c>
      <c r="F21" s="380">
        <v>2</v>
      </c>
      <c r="G21" s="380"/>
      <c r="H21" s="181"/>
      <c r="I21" s="181"/>
      <c r="J21" s="181"/>
      <c r="K21" s="181"/>
    </row>
    <row r="22" spans="1:11" ht="31.5" x14ac:dyDescent="0.2">
      <c r="A22" s="181"/>
      <c r="B22" s="186" t="s">
        <v>27</v>
      </c>
      <c r="C22" s="392" t="s">
        <v>223</v>
      </c>
      <c r="D22" s="216">
        <f t="shared" si="0"/>
        <v>27.6</v>
      </c>
      <c r="E22" s="380"/>
      <c r="F22" s="378">
        <v>27.6</v>
      </c>
      <c r="G22" s="380"/>
      <c r="H22" s="181"/>
      <c r="I22" s="181"/>
      <c r="J22" s="181"/>
      <c r="K22" s="181"/>
    </row>
    <row r="23" spans="1:11" ht="15.75" x14ac:dyDescent="0.2">
      <c r="A23" s="181"/>
      <c r="B23" s="186" t="s">
        <v>28</v>
      </c>
      <c r="C23" s="390" t="s">
        <v>505</v>
      </c>
      <c r="D23" s="216">
        <f t="shared" si="0"/>
        <v>81.5</v>
      </c>
      <c r="E23" s="380"/>
      <c r="F23" s="380">
        <v>81.5</v>
      </c>
      <c r="G23" s="380"/>
      <c r="H23" s="181"/>
      <c r="I23" s="181"/>
      <c r="J23" s="181"/>
      <c r="K23" s="181"/>
    </row>
    <row r="24" spans="1:11" ht="31.5" x14ac:dyDescent="0.2">
      <c r="A24" s="181"/>
      <c r="B24" s="184" t="s">
        <v>30</v>
      </c>
      <c r="C24" s="390" t="s">
        <v>506</v>
      </c>
      <c r="D24" s="216">
        <f t="shared" si="0"/>
        <v>0.5</v>
      </c>
      <c r="E24" s="378">
        <v>0.5</v>
      </c>
      <c r="F24" s="380"/>
      <c r="G24" s="380"/>
      <c r="H24" s="181"/>
      <c r="I24" s="181"/>
      <c r="J24" s="181"/>
      <c r="K24" s="181"/>
    </row>
    <row r="25" spans="1:11" ht="31.5" x14ac:dyDescent="0.2">
      <c r="A25" s="181"/>
      <c r="B25" s="184" t="s">
        <v>32</v>
      </c>
      <c r="C25" s="392" t="s">
        <v>4</v>
      </c>
      <c r="D25" s="216">
        <f t="shared" si="0"/>
        <v>3</v>
      </c>
      <c r="E25" s="378">
        <v>3</v>
      </c>
      <c r="F25" s="380"/>
      <c r="G25" s="380"/>
      <c r="H25" s="181"/>
      <c r="I25" s="181"/>
      <c r="J25" s="181"/>
      <c r="K25" s="181"/>
    </row>
    <row r="26" spans="1:11" ht="15.75" x14ac:dyDescent="0.2">
      <c r="A26" s="181"/>
      <c r="B26" s="184" t="s">
        <v>34</v>
      </c>
      <c r="C26" s="390" t="s">
        <v>133</v>
      </c>
      <c r="D26" s="216">
        <f t="shared" si="0"/>
        <v>8</v>
      </c>
      <c r="E26" s="378">
        <v>8</v>
      </c>
      <c r="F26" s="380"/>
      <c r="G26" s="380"/>
      <c r="H26" s="181"/>
      <c r="I26" s="181"/>
      <c r="J26" s="181"/>
      <c r="K26" s="181"/>
    </row>
    <row r="27" spans="1:11" ht="15.75" x14ac:dyDescent="0.2">
      <c r="A27" s="181"/>
      <c r="B27" s="184" t="s">
        <v>36</v>
      </c>
      <c r="C27" s="392" t="s">
        <v>99</v>
      </c>
      <c r="D27" s="216">
        <f t="shared" si="0"/>
        <v>20</v>
      </c>
      <c r="E27" s="380">
        <v>20</v>
      </c>
      <c r="F27" s="382"/>
      <c r="G27" s="382"/>
      <c r="H27" s="181"/>
      <c r="I27" s="181"/>
      <c r="J27" s="181"/>
      <c r="K27" s="181"/>
    </row>
    <row r="28" spans="1:11" ht="15.75" x14ac:dyDescent="0.2">
      <c r="A28" s="181"/>
      <c r="B28" s="184" t="s">
        <v>38</v>
      </c>
      <c r="C28" s="392" t="s">
        <v>651</v>
      </c>
      <c r="D28" s="216">
        <f t="shared" si="0"/>
        <v>180</v>
      </c>
      <c r="E28" s="378">
        <v>130</v>
      </c>
      <c r="F28" s="382"/>
      <c r="G28" s="382">
        <v>50</v>
      </c>
      <c r="H28" s="181"/>
      <c r="I28" s="181"/>
      <c r="J28" s="181"/>
      <c r="K28" s="181"/>
    </row>
    <row r="29" spans="1:11" ht="15.75" x14ac:dyDescent="0.25">
      <c r="A29" s="181"/>
      <c r="B29" s="184"/>
      <c r="C29" s="500" t="s">
        <v>507</v>
      </c>
      <c r="D29" s="215">
        <f>SUM(D14:D28)</f>
        <v>561.68000000000006</v>
      </c>
      <c r="E29" s="215">
        <f>SUM(E14:E28)</f>
        <v>247.5</v>
      </c>
      <c r="F29" s="215">
        <f>SUM(F14:F28)</f>
        <v>130.1</v>
      </c>
      <c r="G29" s="215">
        <f>SUM(G14:G28)</f>
        <v>184.07999999999998</v>
      </c>
      <c r="H29" s="181"/>
      <c r="I29" s="181"/>
      <c r="J29" s="181"/>
      <c r="K29" s="181"/>
    </row>
    <row r="30" spans="1:11" ht="34.5" customHeight="1" x14ac:dyDescent="0.2">
      <c r="A30" s="181"/>
      <c r="B30" s="187"/>
      <c r="C30" s="181"/>
      <c r="D30" s="181"/>
      <c r="E30" s="181"/>
      <c r="F30" s="181"/>
      <c r="G30" s="181"/>
      <c r="H30" s="181"/>
      <c r="I30" s="181"/>
      <c r="J30" s="181"/>
      <c r="K30" s="181"/>
    </row>
    <row r="31" spans="1:11" ht="18" customHeight="1" x14ac:dyDescent="0.2">
      <c r="B31" s="188"/>
      <c r="C31" s="189"/>
      <c r="D31" s="190"/>
      <c r="E31" s="191"/>
      <c r="F31" s="192"/>
      <c r="G31" s="192"/>
    </row>
    <row r="32" spans="1:11" ht="18" customHeight="1" x14ac:dyDescent="0.2">
      <c r="B32" s="188"/>
      <c r="C32" s="190"/>
      <c r="D32" s="190"/>
      <c r="E32" s="193"/>
      <c r="F32" s="192"/>
      <c r="G32" s="192"/>
    </row>
    <row r="33" spans="2:7" ht="18.75" customHeight="1" x14ac:dyDescent="0.2">
      <c r="B33" s="194"/>
      <c r="C33" s="190"/>
      <c r="D33" s="190"/>
      <c r="E33" s="191"/>
      <c r="F33" s="192"/>
      <c r="G33" s="192"/>
    </row>
    <row r="34" spans="2:7" ht="20.25" customHeight="1" x14ac:dyDescent="0.2"/>
    <row r="35" spans="2:7" ht="20.25" customHeight="1" x14ac:dyDescent="0.2"/>
    <row r="36" spans="2:7" ht="20.25" customHeight="1" x14ac:dyDescent="0.2"/>
    <row r="37" spans="2:7" ht="19.5" customHeight="1" x14ac:dyDescent="0.2"/>
  </sheetData>
  <mergeCells count="15">
    <mergeCell ref="C8:G8"/>
    <mergeCell ref="H8:K8"/>
    <mergeCell ref="F9:G9"/>
    <mergeCell ref="B10:B13"/>
    <mergeCell ref="C10:C13"/>
    <mergeCell ref="D10:D13"/>
    <mergeCell ref="E10:E13"/>
    <mergeCell ref="F10:F13"/>
    <mergeCell ref="G10:G13"/>
    <mergeCell ref="B7:G7"/>
    <mergeCell ref="E1:G1"/>
    <mergeCell ref="E2:G2"/>
    <mergeCell ref="E3:G3"/>
    <mergeCell ref="E4:F4"/>
    <mergeCell ref="C6:G6"/>
  </mergeCells>
  <pageMargins left="0.7" right="0.7" top="0.75" bottom="0.75" header="0.3" footer="0.3"/>
  <pageSetup scale="7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Lapas3">
    <tabColor rgb="FFFF0000"/>
  </sheetPr>
  <dimension ref="A1:I252"/>
  <sheetViews>
    <sheetView tabSelected="1" topLeftCell="A232" workbookViewId="0">
      <selection activeCell="E250" sqref="E250"/>
    </sheetView>
  </sheetViews>
  <sheetFormatPr defaultColWidth="9.140625" defaultRowHeight="12.75" x14ac:dyDescent="0.2"/>
  <cols>
    <col min="1" max="1" width="6.5703125" style="1" customWidth="1"/>
    <col min="2" max="2" width="45" style="1" customWidth="1"/>
    <col min="3" max="3" width="8.140625" style="1" customWidth="1"/>
    <col min="4" max="4" width="10.7109375" style="1" customWidth="1"/>
    <col min="5" max="5" width="9" style="1" customWidth="1"/>
    <col min="6" max="6" width="9.140625" style="2"/>
    <col min="7" max="7" width="9.140625" style="1"/>
    <col min="8" max="8" width="27.85546875" style="1" customWidth="1"/>
    <col min="9" max="16384" width="9.140625" style="1"/>
  </cols>
  <sheetData>
    <row r="1" spans="1:6" ht="15.75" customHeight="1" x14ac:dyDescent="0.25">
      <c r="C1" s="569" t="s">
        <v>300</v>
      </c>
      <c r="D1" s="569"/>
      <c r="E1" s="569"/>
      <c r="F1" s="51"/>
    </row>
    <row r="2" spans="1:6" ht="15.75" customHeight="1" x14ac:dyDescent="0.25">
      <c r="C2" s="570" t="s">
        <v>713</v>
      </c>
      <c r="D2" s="570"/>
      <c r="E2" s="570"/>
    </row>
    <row r="3" spans="1:6" ht="15.75" customHeight="1" x14ac:dyDescent="0.25">
      <c r="C3" s="569" t="s">
        <v>424</v>
      </c>
      <c r="D3" s="569"/>
      <c r="E3" s="569"/>
    </row>
    <row r="4" spans="1:6" ht="15.75" customHeight="1" x14ac:dyDescent="0.25">
      <c r="C4" s="569" t="s">
        <v>783</v>
      </c>
      <c r="D4" s="569"/>
      <c r="E4" s="178"/>
    </row>
    <row r="5" spans="1:6" ht="6.75" customHeight="1" x14ac:dyDescent="0.25">
      <c r="C5" s="178"/>
      <c r="D5" s="178"/>
      <c r="E5" s="178"/>
    </row>
    <row r="6" spans="1:6" x14ac:dyDescent="0.2">
      <c r="A6" s="577" t="s">
        <v>717</v>
      </c>
      <c r="B6" s="577"/>
      <c r="C6" s="577"/>
      <c r="D6" s="577"/>
    </row>
    <row r="7" spans="1:6" x14ac:dyDescent="0.2">
      <c r="A7" s="577" t="s">
        <v>154</v>
      </c>
      <c r="B7" s="577"/>
      <c r="C7" s="577"/>
      <c r="D7" s="577"/>
    </row>
    <row r="8" spans="1:6" x14ac:dyDescent="0.2">
      <c r="D8" s="1" t="s">
        <v>575</v>
      </c>
    </row>
    <row r="9" spans="1:6" ht="12.75" customHeight="1" x14ac:dyDescent="0.2">
      <c r="A9" s="578" t="s">
        <v>155</v>
      </c>
      <c r="B9" s="581" t="s">
        <v>156</v>
      </c>
      <c r="C9" s="584" t="s">
        <v>226</v>
      </c>
      <c r="D9" s="578" t="s">
        <v>0</v>
      </c>
    </row>
    <row r="10" spans="1:6" ht="12.75" customHeight="1" x14ac:dyDescent="0.2">
      <c r="A10" s="579"/>
      <c r="B10" s="582"/>
      <c r="C10" s="584"/>
      <c r="D10" s="579"/>
    </row>
    <row r="11" spans="1:6" ht="12.75" customHeight="1" x14ac:dyDescent="0.2">
      <c r="A11" s="580"/>
      <c r="B11" s="582"/>
      <c r="C11" s="584"/>
      <c r="D11" s="579"/>
    </row>
    <row r="12" spans="1:6" ht="13.5" customHeight="1" x14ac:dyDescent="0.2">
      <c r="A12" s="68" t="s">
        <v>157</v>
      </c>
      <c r="B12" s="583"/>
      <c r="C12" s="584"/>
      <c r="D12" s="580"/>
    </row>
    <row r="13" spans="1:6" ht="14.25" customHeight="1" x14ac:dyDescent="0.2">
      <c r="A13" s="68">
        <v>1</v>
      </c>
      <c r="B13" s="3">
        <v>2</v>
      </c>
      <c r="C13" s="72">
        <v>3</v>
      </c>
      <c r="D13" s="70">
        <v>5</v>
      </c>
    </row>
    <row r="14" spans="1:6" ht="16.5" customHeight="1" x14ac:dyDescent="0.2">
      <c r="A14" s="528" t="s">
        <v>7</v>
      </c>
      <c r="B14" s="529" t="s">
        <v>1</v>
      </c>
      <c r="C14" s="530"/>
      <c r="D14" s="531">
        <f>D15+D22+D26+D28+D30+D33+D35+D37+D19+D39</f>
        <v>11111.414000000001</v>
      </c>
      <c r="E14" s="6"/>
    </row>
    <row r="15" spans="1:6" x14ac:dyDescent="0.2">
      <c r="A15" s="63" t="s">
        <v>8</v>
      </c>
      <c r="B15" s="88" t="s">
        <v>158</v>
      </c>
      <c r="C15" s="73" t="s">
        <v>122</v>
      </c>
      <c r="D15" s="76">
        <f>D16+D17+D18</f>
        <v>938.79099999999994</v>
      </c>
    </row>
    <row r="16" spans="1:6" x14ac:dyDescent="0.2">
      <c r="A16" s="67" t="s">
        <v>159</v>
      </c>
      <c r="B16" s="89" t="s">
        <v>229</v>
      </c>
      <c r="C16" s="69"/>
      <c r="D16" s="80">
        <f>'Suvestinė (6pr.)'!D14</f>
        <v>902.89099999999996</v>
      </c>
      <c r="E16" s="6"/>
    </row>
    <row r="17" spans="1:7" ht="27" customHeight="1" x14ac:dyDescent="0.2">
      <c r="A17" s="90" t="s">
        <v>160</v>
      </c>
      <c r="B17" s="91" t="s">
        <v>253</v>
      </c>
      <c r="C17" s="71"/>
      <c r="D17" s="80">
        <f>'4 priedas'!R13</f>
        <v>17.100000000000001</v>
      </c>
      <c r="E17" s="6"/>
    </row>
    <row r="18" spans="1:7" x14ac:dyDescent="0.2">
      <c r="A18" s="67" t="s">
        <v>162</v>
      </c>
      <c r="B18" s="92" t="s">
        <v>348</v>
      </c>
      <c r="C18" s="71"/>
      <c r="D18" s="431">
        <f>'5 priedas'!C17</f>
        <v>18.8</v>
      </c>
    </row>
    <row r="19" spans="1:7" ht="29.25" customHeight="1" x14ac:dyDescent="0.2">
      <c r="A19" s="63" t="s">
        <v>9</v>
      </c>
      <c r="B19" s="113" t="s">
        <v>93</v>
      </c>
      <c r="C19" s="15" t="s">
        <v>124</v>
      </c>
      <c r="D19" s="77">
        <f>D20+D21</f>
        <v>49.372999999999998</v>
      </c>
    </row>
    <row r="20" spans="1:7" ht="25.5" x14ac:dyDescent="0.2">
      <c r="A20" s="67" t="s">
        <v>164</v>
      </c>
      <c r="B20" s="91" t="s">
        <v>253</v>
      </c>
      <c r="C20" s="585"/>
      <c r="D20" s="431">
        <f>'4 priedas'!S13</f>
        <v>8.1</v>
      </c>
    </row>
    <row r="21" spans="1:7" x14ac:dyDescent="0.2">
      <c r="A21" s="141" t="s">
        <v>680</v>
      </c>
      <c r="B21" s="115" t="s">
        <v>229</v>
      </c>
      <c r="C21" s="586"/>
      <c r="D21" s="431">
        <f>'Suvestinė (6pr.)'!D32</f>
        <v>41.272999999999996</v>
      </c>
    </row>
    <row r="22" spans="1:7" ht="38.25" customHeight="1" x14ac:dyDescent="0.2">
      <c r="A22" s="63" t="s">
        <v>10</v>
      </c>
      <c r="B22" s="95" t="s">
        <v>163</v>
      </c>
      <c r="C22" s="8" t="s">
        <v>126</v>
      </c>
      <c r="D22" s="76">
        <f>D23+D24+D25</f>
        <v>2394.076</v>
      </c>
    </row>
    <row r="23" spans="1:7" x14ac:dyDescent="0.2">
      <c r="A23" s="67" t="s">
        <v>96</v>
      </c>
      <c r="B23" s="89" t="s">
        <v>229</v>
      </c>
      <c r="C23" s="69"/>
      <c r="D23" s="80">
        <f>'Suvestinė (6pr.)'!D35</f>
        <v>2124.36</v>
      </c>
    </row>
    <row r="24" spans="1:7" ht="27" customHeight="1" x14ac:dyDescent="0.2">
      <c r="A24" s="67" t="s">
        <v>277</v>
      </c>
      <c r="B24" s="140" t="s">
        <v>253</v>
      </c>
      <c r="C24" s="71"/>
      <c r="D24" s="80">
        <f>'4 priedas'!C13+'4 priedas'!D13+'4 priedas'!E13+'4 priedas'!F13+'4 priedas'!G13+'4 priedas'!H13+'4 priedas'!I13+'4 priedas'!J13+'4 priedas'!K13+'4 priedas'!L13+'4 priedas'!M13</f>
        <v>96.716000000000008</v>
      </c>
    </row>
    <row r="25" spans="1:7" x14ac:dyDescent="0.2">
      <c r="A25" s="67" t="s">
        <v>278</v>
      </c>
      <c r="B25" s="96" t="s">
        <v>233</v>
      </c>
      <c r="C25" s="70"/>
      <c r="D25" s="428">
        <f>'2 priedas'!D14+'7 priedas (BĮP lik.)'!E14</f>
        <v>173</v>
      </c>
    </row>
    <row r="26" spans="1:7" ht="25.5" x14ac:dyDescent="0.2">
      <c r="A26" s="63" t="s">
        <v>11</v>
      </c>
      <c r="B26" s="97" t="s">
        <v>165</v>
      </c>
      <c r="C26" s="74" t="s">
        <v>125</v>
      </c>
      <c r="D26" s="76">
        <f>D27</f>
        <v>213.05699999999999</v>
      </c>
    </row>
    <row r="27" spans="1:7" x14ac:dyDescent="0.2">
      <c r="A27" s="67" t="s">
        <v>166</v>
      </c>
      <c r="B27" s="89" t="s">
        <v>229</v>
      </c>
      <c r="C27" s="68"/>
      <c r="D27" s="428">
        <f>'Suvestinė (6pr.)'!D56</f>
        <v>213.05699999999999</v>
      </c>
      <c r="G27" s="52"/>
    </row>
    <row r="28" spans="1:7" ht="14.25" customHeight="1" x14ac:dyDescent="0.2">
      <c r="A28" s="63" t="s">
        <v>65</v>
      </c>
      <c r="B28" s="88" t="s">
        <v>98</v>
      </c>
      <c r="C28" s="73" t="s">
        <v>127</v>
      </c>
      <c r="D28" s="76">
        <f>D29</f>
        <v>7033.067</v>
      </c>
    </row>
    <row r="29" spans="1:7" x14ac:dyDescent="0.2">
      <c r="A29" s="67" t="s">
        <v>101</v>
      </c>
      <c r="B29" s="92" t="s">
        <v>229</v>
      </c>
      <c r="C29" s="5"/>
      <c r="D29" s="80">
        <f>'Suvestinė (6pr.)'!D61</f>
        <v>7033.067</v>
      </c>
    </row>
    <row r="30" spans="1:7" ht="25.5" x14ac:dyDescent="0.2">
      <c r="A30" s="63" t="s">
        <v>120</v>
      </c>
      <c r="B30" s="58" t="s">
        <v>171</v>
      </c>
      <c r="C30" s="74" t="s">
        <v>128</v>
      </c>
      <c r="D30" s="76">
        <f>D32+D31</f>
        <v>27.152000000000001</v>
      </c>
    </row>
    <row r="31" spans="1:7" ht="24.75" customHeight="1" x14ac:dyDescent="0.2">
      <c r="A31" s="7" t="s">
        <v>121</v>
      </c>
      <c r="B31" s="62" t="s">
        <v>253</v>
      </c>
      <c r="C31" s="74"/>
      <c r="D31" s="19">
        <f>'4 priedas'!P13</f>
        <v>22.152000000000001</v>
      </c>
    </row>
    <row r="32" spans="1:7" x14ac:dyDescent="0.2">
      <c r="A32" s="141" t="s">
        <v>430</v>
      </c>
      <c r="B32" s="89" t="s">
        <v>229</v>
      </c>
      <c r="C32" s="5"/>
      <c r="D32" s="80">
        <f>'Suvestinė (6pr.)'!D67</f>
        <v>5</v>
      </c>
    </row>
    <row r="33" spans="1:4" x14ac:dyDescent="0.2">
      <c r="A33" s="63" t="s">
        <v>131</v>
      </c>
      <c r="B33" s="87" t="s">
        <v>69</v>
      </c>
      <c r="C33" s="5" t="s">
        <v>123</v>
      </c>
      <c r="D33" s="76">
        <f>D34</f>
        <v>99.638000000000005</v>
      </c>
    </row>
    <row r="34" spans="1:4" x14ac:dyDescent="0.2">
      <c r="A34" s="63" t="s">
        <v>132</v>
      </c>
      <c r="B34" s="89" t="s">
        <v>229</v>
      </c>
      <c r="C34" s="5"/>
      <c r="D34" s="80">
        <f>'Suvestinė (6pr.)'!D69</f>
        <v>99.638000000000005</v>
      </c>
    </row>
    <row r="35" spans="1:4" ht="25.5" x14ac:dyDescent="0.2">
      <c r="A35" s="63" t="s">
        <v>137</v>
      </c>
      <c r="B35" s="58" t="s">
        <v>135</v>
      </c>
      <c r="C35" s="5" t="s">
        <v>28</v>
      </c>
      <c r="D35" s="76">
        <f>D36</f>
        <v>347.66</v>
      </c>
    </row>
    <row r="36" spans="1:4" x14ac:dyDescent="0.2">
      <c r="A36" s="63" t="s">
        <v>168</v>
      </c>
      <c r="B36" s="89" t="s">
        <v>229</v>
      </c>
      <c r="C36" s="4"/>
      <c r="D36" s="428">
        <f>'Suvestinė (6pr.)'!D71</f>
        <v>347.66</v>
      </c>
    </row>
    <row r="37" spans="1:4" x14ac:dyDescent="0.2">
      <c r="A37" s="63" t="s">
        <v>169</v>
      </c>
      <c r="B37" s="88" t="s">
        <v>136</v>
      </c>
      <c r="C37" s="5" t="s">
        <v>362</v>
      </c>
      <c r="D37" s="76">
        <f>D38</f>
        <v>1.6</v>
      </c>
    </row>
    <row r="38" spans="1:4" x14ac:dyDescent="0.2">
      <c r="A38" s="63" t="s">
        <v>170</v>
      </c>
      <c r="B38" s="89" t="s">
        <v>229</v>
      </c>
      <c r="C38" s="4"/>
      <c r="D38" s="80">
        <f>'Suvestinė (6pr.)'!D79</f>
        <v>1.6</v>
      </c>
    </row>
    <row r="39" spans="1:4" x14ac:dyDescent="0.2">
      <c r="A39" s="63" t="s">
        <v>349</v>
      </c>
      <c r="B39" s="88" t="s">
        <v>350</v>
      </c>
      <c r="C39" s="590" t="s">
        <v>167</v>
      </c>
      <c r="D39" s="76">
        <f>D40</f>
        <v>7</v>
      </c>
    </row>
    <row r="40" spans="1:4" x14ac:dyDescent="0.2">
      <c r="A40" s="63" t="s">
        <v>351</v>
      </c>
      <c r="B40" s="89" t="s">
        <v>229</v>
      </c>
      <c r="C40" s="591"/>
      <c r="D40" s="80">
        <f>'Suvestinė (6pr.)'!G82</f>
        <v>7</v>
      </c>
    </row>
    <row r="41" spans="1:4" x14ac:dyDescent="0.2">
      <c r="A41" s="528" t="s">
        <v>12</v>
      </c>
      <c r="B41" s="529" t="s">
        <v>203</v>
      </c>
      <c r="C41" s="530"/>
      <c r="D41" s="531">
        <f>D43</f>
        <v>62.99</v>
      </c>
    </row>
    <row r="42" spans="1:4" ht="38.25" x14ac:dyDescent="0.2">
      <c r="A42" s="63" t="s">
        <v>13</v>
      </c>
      <c r="B42" s="389" t="s">
        <v>163</v>
      </c>
      <c r="C42" s="5" t="s">
        <v>126</v>
      </c>
      <c r="D42" s="76">
        <f>D43</f>
        <v>62.99</v>
      </c>
    </row>
    <row r="43" spans="1:4" x14ac:dyDescent="0.2">
      <c r="A43" s="67" t="s">
        <v>84</v>
      </c>
      <c r="B43" s="89" t="s">
        <v>229</v>
      </c>
      <c r="C43" s="68"/>
      <c r="D43" s="80">
        <f>'Suvestinė (6pr.)'!D84</f>
        <v>62.99</v>
      </c>
    </row>
    <row r="44" spans="1:4" ht="19.5" customHeight="1" x14ac:dyDescent="0.2">
      <c r="A44" s="528" t="s">
        <v>14</v>
      </c>
      <c r="B44" s="529" t="s">
        <v>360</v>
      </c>
      <c r="C44" s="530"/>
      <c r="D44" s="531">
        <f>+D45+D48+D51</f>
        <v>2296.6729999999998</v>
      </c>
    </row>
    <row r="45" spans="1:4" ht="25.5" x14ac:dyDescent="0.2">
      <c r="A45" s="63" t="s">
        <v>15</v>
      </c>
      <c r="B45" s="98" t="s">
        <v>93</v>
      </c>
      <c r="C45" s="73" t="s">
        <v>124</v>
      </c>
      <c r="D45" s="76">
        <f>D46+D47</f>
        <v>2237.5529999999999</v>
      </c>
    </row>
    <row r="46" spans="1:4" x14ac:dyDescent="0.2">
      <c r="A46" s="67" t="s">
        <v>85</v>
      </c>
      <c r="B46" s="89" t="s">
        <v>229</v>
      </c>
      <c r="C46" s="69"/>
      <c r="D46" s="80">
        <f>'Suvestinė (6pr.)'!D87</f>
        <v>1530.453</v>
      </c>
    </row>
    <row r="47" spans="1:4" x14ac:dyDescent="0.2">
      <c r="A47" s="67" t="s">
        <v>86</v>
      </c>
      <c r="B47" s="152" t="s">
        <v>161</v>
      </c>
      <c r="C47" s="70"/>
      <c r="D47" s="80">
        <f>'4 priedas'!U15+'4 priedas'!V15+'4 priedas'!W15+'4 priedas'!X15+'4 priedas'!Y15+'4 priedas'!Z15+'4 priedas'!AA15</f>
        <v>707.10000000000014</v>
      </c>
    </row>
    <row r="48" spans="1:4" s="20" customFormat="1" ht="38.25" customHeight="1" x14ac:dyDescent="0.2">
      <c r="A48" s="99" t="s">
        <v>415</v>
      </c>
      <c r="B48" s="83" t="s">
        <v>94</v>
      </c>
      <c r="C48" s="587" t="s">
        <v>126</v>
      </c>
      <c r="D48" s="64">
        <f>+D49+D50</f>
        <v>35.120000000000005</v>
      </c>
    </row>
    <row r="49" spans="1:6" s="20" customFormat="1" x14ac:dyDescent="0.2">
      <c r="A49" s="100"/>
      <c r="B49" s="101" t="s">
        <v>161</v>
      </c>
      <c r="C49" s="588"/>
      <c r="D49" s="430">
        <f>'4 priedas'!C15+'4 priedas'!D15+'4 priedas'!E15+'4 priedas'!F15+'4 priedas'!G15+'4 priedas'!H15+'4 priedas'!I15+'4 priedas'!J15+'4 priedas'!K15+'4 priedas'!L15+'4 priedas'!M15</f>
        <v>17.12</v>
      </c>
      <c r="F49" s="65"/>
    </row>
    <row r="50" spans="1:6" s="20" customFormat="1" x14ac:dyDescent="0.2">
      <c r="A50" s="102"/>
      <c r="B50" s="103" t="s">
        <v>229</v>
      </c>
      <c r="C50" s="56"/>
      <c r="D50" s="492">
        <f>'Suvestinė (6pr.)'!D118</f>
        <v>18</v>
      </c>
      <c r="F50" s="335"/>
    </row>
    <row r="51" spans="1:6" s="20" customFormat="1" x14ac:dyDescent="0.2">
      <c r="A51" s="102" t="s">
        <v>442</v>
      </c>
      <c r="B51" s="88" t="s">
        <v>350</v>
      </c>
      <c r="C51" s="161" t="s">
        <v>167</v>
      </c>
      <c r="D51" s="78">
        <f>+D52</f>
        <v>24</v>
      </c>
    </row>
    <row r="52" spans="1:6" s="20" customFormat="1" x14ac:dyDescent="0.2">
      <c r="A52" s="102"/>
      <c r="B52" s="103" t="s">
        <v>161</v>
      </c>
      <c r="C52" s="56"/>
      <c r="D52" s="492">
        <f>'4 priedas'!T15</f>
        <v>24</v>
      </c>
    </row>
    <row r="53" spans="1:6" x14ac:dyDescent="0.2">
      <c r="A53" s="528" t="s">
        <v>16</v>
      </c>
      <c r="B53" s="529" t="s">
        <v>17</v>
      </c>
      <c r="C53" s="532"/>
      <c r="D53" s="531">
        <f>D54</f>
        <v>187.36</v>
      </c>
    </row>
    <row r="54" spans="1:6" ht="25.5" x14ac:dyDescent="0.2">
      <c r="A54" s="63" t="s">
        <v>18</v>
      </c>
      <c r="B54" s="58" t="s">
        <v>171</v>
      </c>
      <c r="C54" s="5" t="s">
        <v>128</v>
      </c>
      <c r="D54" s="76">
        <f>D55+D56</f>
        <v>187.36</v>
      </c>
    </row>
    <row r="55" spans="1:6" x14ac:dyDescent="0.2">
      <c r="A55" s="67" t="s">
        <v>87</v>
      </c>
      <c r="B55" s="92" t="s">
        <v>161</v>
      </c>
      <c r="C55" s="70"/>
      <c r="D55" s="428">
        <f>'4 priedas'!O17+'4 priedas'!Q17</f>
        <v>162</v>
      </c>
    </row>
    <row r="56" spans="1:6" x14ac:dyDescent="0.2">
      <c r="A56" s="67" t="s">
        <v>268</v>
      </c>
      <c r="B56" s="89" t="s">
        <v>229</v>
      </c>
      <c r="C56" s="70"/>
      <c r="D56" s="428">
        <f>'Suvestinė (6pr.)'!D233</f>
        <v>25.36</v>
      </c>
    </row>
    <row r="57" spans="1:6" x14ac:dyDescent="0.2">
      <c r="A57" s="528" t="s">
        <v>19</v>
      </c>
      <c r="B57" s="529" t="s">
        <v>291</v>
      </c>
      <c r="C57" s="532"/>
      <c r="D57" s="531">
        <f>D59+D60+D61</f>
        <v>1634.7829999999999</v>
      </c>
    </row>
    <row r="58" spans="1:6" x14ac:dyDescent="0.2">
      <c r="A58" s="67" t="s">
        <v>20</v>
      </c>
      <c r="B58" s="88" t="s">
        <v>158</v>
      </c>
      <c r="C58" s="73" t="s">
        <v>122</v>
      </c>
      <c r="D58" s="76">
        <f>D59+D60+D61</f>
        <v>1634.7829999999999</v>
      </c>
    </row>
    <row r="59" spans="1:6" x14ac:dyDescent="0.2">
      <c r="A59" s="67" t="s">
        <v>88</v>
      </c>
      <c r="B59" s="89" t="s">
        <v>229</v>
      </c>
      <c r="C59" s="69"/>
      <c r="D59" s="428">
        <f>'Suvestinė (6pr.)'!D123</f>
        <v>924.56600000000003</v>
      </c>
    </row>
    <row r="60" spans="1:6" x14ac:dyDescent="0.2">
      <c r="A60" s="67" t="s">
        <v>172</v>
      </c>
      <c r="B60" s="92" t="s">
        <v>348</v>
      </c>
      <c r="C60" s="71"/>
      <c r="D60" s="80">
        <f>'5 priedas'!C19</f>
        <v>628.71699999999998</v>
      </c>
    </row>
    <row r="61" spans="1:6" x14ac:dyDescent="0.2">
      <c r="A61" s="67" t="s">
        <v>173</v>
      </c>
      <c r="B61" s="96" t="s">
        <v>273</v>
      </c>
      <c r="C61" s="70"/>
      <c r="D61" s="428">
        <f>'2 priedas'!D23+'7 priedas (BĮP lik.)'!E22</f>
        <v>81.5</v>
      </c>
    </row>
    <row r="62" spans="1:6" ht="25.5" x14ac:dyDescent="0.2">
      <c r="A62" s="528" t="s">
        <v>21</v>
      </c>
      <c r="B62" s="533" t="s">
        <v>223</v>
      </c>
      <c r="C62" s="530"/>
      <c r="D62" s="531">
        <f>D64+D65+D66</f>
        <v>649.07100000000003</v>
      </c>
    </row>
    <row r="63" spans="1:6" x14ac:dyDescent="0.2">
      <c r="A63" s="67" t="s">
        <v>22</v>
      </c>
      <c r="B63" s="88" t="s">
        <v>158</v>
      </c>
      <c r="C63" s="73" t="s">
        <v>122</v>
      </c>
      <c r="D63" s="76">
        <f>D64+D65+D66</f>
        <v>649.07100000000003</v>
      </c>
    </row>
    <row r="64" spans="1:6" x14ac:dyDescent="0.2">
      <c r="A64" s="67" t="s">
        <v>89</v>
      </c>
      <c r="B64" s="92" t="s">
        <v>229</v>
      </c>
      <c r="C64" s="69"/>
      <c r="D64" s="428">
        <f>'Suvestinė (6pr.)'!D126</f>
        <v>595.87099999999998</v>
      </c>
    </row>
    <row r="65" spans="1:8" x14ac:dyDescent="0.2">
      <c r="A65" s="67" t="s">
        <v>174</v>
      </c>
      <c r="B65" s="92" t="s">
        <v>348</v>
      </c>
      <c r="C65" s="71"/>
      <c r="D65" s="428">
        <f>'5 priedas'!C21</f>
        <v>24</v>
      </c>
    </row>
    <row r="66" spans="1:8" x14ac:dyDescent="0.2">
      <c r="A66" s="67" t="s">
        <v>239</v>
      </c>
      <c r="B66" s="96" t="s">
        <v>273</v>
      </c>
      <c r="C66" s="70"/>
      <c r="D66" s="428">
        <f>'2 priedas'!D22+'7 priedas (BĮP lik.)'!E23</f>
        <v>29.200000000000003</v>
      </c>
    </row>
    <row r="67" spans="1:8" x14ac:dyDescent="0.2">
      <c r="A67" s="528" t="s">
        <v>23</v>
      </c>
      <c r="B67" s="529" t="s">
        <v>327</v>
      </c>
      <c r="C67" s="532"/>
      <c r="D67" s="531">
        <f>D69+D70+D71</f>
        <v>3795.7620000000002</v>
      </c>
    </row>
    <row r="68" spans="1:8" x14ac:dyDescent="0.2">
      <c r="A68" s="63" t="s">
        <v>24</v>
      </c>
      <c r="B68" s="88" t="s">
        <v>158</v>
      </c>
      <c r="C68" s="73" t="s">
        <v>122</v>
      </c>
      <c r="D68" s="76">
        <f>D69+D70+D71</f>
        <v>3795.7620000000002</v>
      </c>
    </row>
    <row r="69" spans="1:8" x14ac:dyDescent="0.2">
      <c r="A69" s="67" t="s">
        <v>90</v>
      </c>
      <c r="B69" s="89" t="s">
        <v>229</v>
      </c>
      <c r="C69" s="69"/>
      <c r="D69" s="80">
        <f>'Suvestinė (6pr.)'!D129</f>
        <v>857.40200000000004</v>
      </c>
    </row>
    <row r="70" spans="1:8" x14ac:dyDescent="0.2">
      <c r="A70" s="67" t="s">
        <v>175</v>
      </c>
      <c r="B70" s="92" t="s">
        <v>348</v>
      </c>
      <c r="C70" s="71"/>
      <c r="D70" s="80">
        <f>'5 priedas'!C23</f>
        <v>2839.36</v>
      </c>
    </row>
    <row r="71" spans="1:8" x14ac:dyDescent="0.2">
      <c r="A71" s="67" t="s">
        <v>176</v>
      </c>
      <c r="B71" s="96" t="s">
        <v>273</v>
      </c>
      <c r="C71" s="70"/>
      <c r="D71" s="428">
        <f>'2 priedas'!D20+'7 priedas (BĮP lik.)'!E24</f>
        <v>99</v>
      </c>
      <c r="H71" s="10"/>
    </row>
    <row r="72" spans="1:8" x14ac:dyDescent="0.2">
      <c r="A72" s="528" t="s">
        <v>25</v>
      </c>
      <c r="B72" s="529" t="s">
        <v>331</v>
      </c>
      <c r="C72" s="532"/>
      <c r="D72" s="531">
        <f>D73</f>
        <v>1628.8879999999999</v>
      </c>
    </row>
    <row r="73" spans="1:8" x14ac:dyDescent="0.2">
      <c r="A73" s="63" t="s">
        <v>26</v>
      </c>
      <c r="B73" s="88" t="s">
        <v>158</v>
      </c>
      <c r="C73" s="73" t="s">
        <v>122</v>
      </c>
      <c r="D73" s="76">
        <f>D74+D75+D76</f>
        <v>1628.8879999999999</v>
      </c>
    </row>
    <row r="74" spans="1:8" x14ac:dyDescent="0.2">
      <c r="A74" s="67" t="s">
        <v>91</v>
      </c>
      <c r="B74" s="89" t="s">
        <v>229</v>
      </c>
      <c r="C74" s="69"/>
      <c r="D74" s="80">
        <f>'Suvestinė (6pr.)'!D132</f>
        <v>798.36500000000001</v>
      </c>
    </row>
    <row r="75" spans="1:8" x14ac:dyDescent="0.2">
      <c r="A75" s="67" t="s">
        <v>177</v>
      </c>
      <c r="B75" s="92" t="s">
        <v>348</v>
      </c>
      <c r="C75" s="71"/>
      <c r="D75" s="80">
        <f>'5 priedas'!C25</f>
        <v>818.52300000000002</v>
      </c>
    </row>
    <row r="76" spans="1:8" x14ac:dyDescent="0.2">
      <c r="A76" s="67" t="s">
        <v>211</v>
      </c>
      <c r="B76" s="96" t="s">
        <v>273</v>
      </c>
      <c r="C76" s="71"/>
      <c r="D76" s="428">
        <f>'2 priedas'!D21+'7 priedas (BĮP lik.)'!E25</f>
        <v>12</v>
      </c>
    </row>
    <row r="77" spans="1:8" x14ac:dyDescent="0.2">
      <c r="A77" s="534" t="s">
        <v>28</v>
      </c>
      <c r="B77" s="535" t="s">
        <v>294</v>
      </c>
      <c r="C77" s="536"/>
      <c r="D77" s="537">
        <f>D78</f>
        <v>5424.6500000000005</v>
      </c>
    </row>
    <row r="78" spans="1:8" x14ac:dyDescent="0.2">
      <c r="A78" s="63" t="s">
        <v>29</v>
      </c>
      <c r="B78" s="88" t="s">
        <v>158</v>
      </c>
      <c r="C78" s="73" t="s">
        <v>122</v>
      </c>
      <c r="D78" s="76">
        <f>D79+D80+D81</f>
        <v>5424.6500000000005</v>
      </c>
    </row>
    <row r="79" spans="1:8" x14ac:dyDescent="0.2">
      <c r="A79" s="67" t="s">
        <v>301</v>
      </c>
      <c r="B79" s="89" t="s">
        <v>229</v>
      </c>
      <c r="C79" s="69"/>
      <c r="D79" s="79">
        <f>D69+D74</f>
        <v>1655.7670000000001</v>
      </c>
    </row>
    <row r="80" spans="1:8" x14ac:dyDescent="0.2">
      <c r="A80" s="67" t="s">
        <v>302</v>
      </c>
      <c r="B80" s="92" t="s">
        <v>348</v>
      </c>
      <c r="C80" s="71"/>
      <c r="D80" s="79">
        <f>D70+D75</f>
        <v>3657.8830000000003</v>
      </c>
    </row>
    <row r="81" spans="1:4" x14ac:dyDescent="0.2">
      <c r="A81" s="67" t="s">
        <v>303</v>
      </c>
      <c r="B81" s="96" t="s">
        <v>233</v>
      </c>
      <c r="C81" s="70"/>
      <c r="D81" s="79">
        <f>D71+D76</f>
        <v>111</v>
      </c>
    </row>
    <row r="82" spans="1:4" x14ac:dyDescent="0.2">
      <c r="A82" s="528" t="s">
        <v>30</v>
      </c>
      <c r="B82" s="529" t="s">
        <v>4</v>
      </c>
      <c r="C82" s="532"/>
      <c r="D82" s="531">
        <f>D83+D86</f>
        <v>284.25</v>
      </c>
    </row>
    <row r="83" spans="1:4" x14ac:dyDescent="0.2">
      <c r="A83" s="63" t="s">
        <v>31</v>
      </c>
      <c r="B83" s="104" t="s">
        <v>158</v>
      </c>
      <c r="C83" s="585" t="s">
        <v>122</v>
      </c>
      <c r="D83" s="76">
        <f>D84+D85</f>
        <v>275.45</v>
      </c>
    </row>
    <row r="84" spans="1:4" x14ac:dyDescent="0.2">
      <c r="A84" s="67">
        <v>149.19999999999999</v>
      </c>
      <c r="B84" s="89" t="s">
        <v>229</v>
      </c>
      <c r="C84" s="589"/>
      <c r="D84" s="428">
        <f>'Suvestinė (6pr.)'!D135</f>
        <v>272.45</v>
      </c>
    </row>
    <row r="85" spans="1:4" x14ac:dyDescent="0.2">
      <c r="A85" s="67" t="s">
        <v>178</v>
      </c>
      <c r="B85" s="96" t="s">
        <v>273</v>
      </c>
      <c r="C85" s="586"/>
      <c r="D85" s="428">
        <f>'2 priedas'!D25+'7 priedas (BĮP lik.)'!E26</f>
        <v>3</v>
      </c>
    </row>
    <row r="86" spans="1:4" x14ac:dyDescent="0.2">
      <c r="A86" s="63" t="s">
        <v>212</v>
      </c>
      <c r="B86" s="58" t="s">
        <v>325</v>
      </c>
      <c r="C86" s="74" t="s">
        <v>167</v>
      </c>
      <c r="D86" s="18">
        <f>D87</f>
        <v>8.8000000000000007</v>
      </c>
    </row>
    <row r="87" spans="1:4" x14ac:dyDescent="0.2">
      <c r="A87" s="63"/>
      <c r="B87" s="91" t="s">
        <v>229</v>
      </c>
      <c r="C87" s="8"/>
      <c r="D87" s="428">
        <f>'Suvestinė (6pr.)'!D137</f>
        <v>8.8000000000000007</v>
      </c>
    </row>
    <row r="88" spans="1:4" x14ac:dyDescent="0.2">
      <c r="A88" s="528" t="s">
        <v>32</v>
      </c>
      <c r="B88" s="529" t="s">
        <v>39</v>
      </c>
      <c r="C88" s="530"/>
      <c r="D88" s="531">
        <f>D90+D91</f>
        <v>581.35</v>
      </c>
    </row>
    <row r="89" spans="1:4" x14ac:dyDescent="0.2">
      <c r="A89" s="63" t="s">
        <v>33</v>
      </c>
      <c r="B89" s="88" t="s">
        <v>158</v>
      </c>
      <c r="C89" s="73" t="s">
        <v>122</v>
      </c>
      <c r="D89" s="76">
        <f>D90+D91</f>
        <v>581.35</v>
      </c>
    </row>
    <row r="90" spans="1:4" x14ac:dyDescent="0.2">
      <c r="A90" s="67" t="s">
        <v>103</v>
      </c>
      <c r="B90" s="89" t="s">
        <v>229</v>
      </c>
      <c r="C90" s="68"/>
      <c r="D90" s="428">
        <f>'Suvestinė (6pr.)'!D140</f>
        <v>573.35</v>
      </c>
    </row>
    <row r="91" spans="1:4" x14ac:dyDescent="0.2">
      <c r="A91" s="67" t="s">
        <v>179</v>
      </c>
      <c r="B91" s="96" t="s">
        <v>273</v>
      </c>
      <c r="C91" s="68"/>
      <c r="D91" s="428">
        <f>'2 priedas'!D26+'7 priedas (BĮP lik.)'!E27</f>
        <v>8</v>
      </c>
    </row>
    <row r="92" spans="1:4" ht="25.5" x14ac:dyDescent="0.2">
      <c r="A92" s="528" t="s">
        <v>34</v>
      </c>
      <c r="B92" s="533" t="s">
        <v>251</v>
      </c>
      <c r="C92" s="538"/>
      <c r="D92" s="531">
        <f>D94+D95</f>
        <v>277.11</v>
      </c>
    </row>
    <row r="93" spans="1:4" x14ac:dyDescent="0.2">
      <c r="A93" s="63" t="s">
        <v>35</v>
      </c>
      <c r="B93" s="88" t="s">
        <v>158</v>
      </c>
      <c r="C93" s="73" t="s">
        <v>122</v>
      </c>
      <c r="D93" s="76">
        <f>D94+D95</f>
        <v>277.11</v>
      </c>
    </row>
    <row r="94" spans="1:4" x14ac:dyDescent="0.2">
      <c r="A94" s="67" t="s">
        <v>104</v>
      </c>
      <c r="B94" s="89" t="s">
        <v>229</v>
      </c>
      <c r="C94" s="69"/>
      <c r="D94" s="428">
        <f>'Suvestinė (6pr.)'!D143</f>
        <v>276.61</v>
      </c>
    </row>
    <row r="95" spans="1:4" x14ac:dyDescent="0.2">
      <c r="A95" s="67" t="s">
        <v>180</v>
      </c>
      <c r="B95" s="96" t="s">
        <v>273</v>
      </c>
      <c r="C95" s="70"/>
      <c r="D95" s="428">
        <f>'2 priedas'!D24+'7 priedas (BĮP lik.)'!E28</f>
        <v>0.5</v>
      </c>
    </row>
    <row r="96" spans="1:4" x14ac:dyDescent="0.2">
      <c r="A96" s="528" t="s">
        <v>36</v>
      </c>
      <c r="B96" s="529" t="s">
        <v>45</v>
      </c>
      <c r="C96" s="532"/>
      <c r="D96" s="531">
        <f>D97+D99+D102+D105+D107</f>
        <v>132.82400000000001</v>
      </c>
    </row>
    <row r="97" spans="1:4" x14ac:dyDescent="0.2">
      <c r="A97" s="63" t="s">
        <v>37</v>
      </c>
      <c r="B97" s="88" t="s">
        <v>92</v>
      </c>
      <c r="C97" s="5" t="s">
        <v>122</v>
      </c>
      <c r="D97" s="76">
        <f>D98</f>
        <v>5.1999999999999993</v>
      </c>
    </row>
    <row r="98" spans="1:4" x14ac:dyDescent="0.2">
      <c r="A98" s="84" t="s">
        <v>105</v>
      </c>
      <c r="B98" s="89" t="s">
        <v>229</v>
      </c>
      <c r="C98" s="68"/>
      <c r="D98" s="80">
        <f>'Suvestinė (6pr.)'!D146</f>
        <v>5.1999999999999993</v>
      </c>
    </row>
    <row r="99" spans="1:4" ht="38.25" x14ac:dyDescent="0.2">
      <c r="A99" s="63" t="s">
        <v>207</v>
      </c>
      <c r="B99" s="105" t="s">
        <v>94</v>
      </c>
      <c r="C99" s="8" t="s">
        <v>126</v>
      </c>
      <c r="D99" s="76">
        <f>D100+D101</f>
        <v>108.694</v>
      </c>
    </row>
    <row r="100" spans="1:4" x14ac:dyDescent="0.2">
      <c r="A100" s="67" t="s">
        <v>304</v>
      </c>
      <c r="B100" s="92" t="s">
        <v>229</v>
      </c>
      <c r="C100" s="69"/>
      <c r="D100" s="80">
        <f>'Suvestinė (6pr.)'!D151</f>
        <v>108.39400000000001</v>
      </c>
    </row>
    <row r="101" spans="1:4" x14ac:dyDescent="0.2">
      <c r="A101" s="67" t="s">
        <v>305</v>
      </c>
      <c r="B101" s="96" t="s">
        <v>273</v>
      </c>
      <c r="C101" s="11"/>
      <c r="D101" s="428">
        <f>'2 priedas'!D15+'7 priedas (BĮP lik.)'!E15</f>
        <v>0.3</v>
      </c>
    </row>
    <row r="102" spans="1:4" ht="25.5" x14ac:dyDescent="0.2">
      <c r="A102" s="63" t="s">
        <v>250</v>
      </c>
      <c r="B102" s="58" t="s">
        <v>171</v>
      </c>
      <c r="C102" s="5" t="s">
        <v>128</v>
      </c>
      <c r="D102" s="76">
        <f>D103+D104</f>
        <v>10.129999999999999</v>
      </c>
    </row>
    <row r="103" spans="1:4" ht="25.5" x14ac:dyDescent="0.2">
      <c r="A103" s="90" t="s">
        <v>306</v>
      </c>
      <c r="B103" s="91" t="s">
        <v>253</v>
      </c>
      <c r="C103" s="8"/>
      <c r="D103" s="80">
        <f>'4 priedas'!O19</f>
        <v>6</v>
      </c>
    </row>
    <row r="104" spans="1:4" ht="14.25" customHeight="1" x14ac:dyDescent="0.2">
      <c r="A104" s="67" t="s">
        <v>307</v>
      </c>
      <c r="B104" s="89" t="s">
        <v>229</v>
      </c>
      <c r="C104" s="8"/>
      <c r="D104" s="80">
        <f>'Suvestinė (6pr.)'!D155</f>
        <v>4.13</v>
      </c>
    </row>
    <row r="105" spans="1:4" x14ac:dyDescent="0.2">
      <c r="A105" s="63" t="s">
        <v>290</v>
      </c>
      <c r="B105" s="58" t="s">
        <v>325</v>
      </c>
      <c r="C105" s="5" t="s">
        <v>167</v>
      </c>
      <c r="D105" s="76">
        <f>D106</f>
        <v>5.3</v>
      </c>
    </row>
    <row r="106" spans="1:4" ht="25.5" x14ac:dyDescent="0.2">
      <c r="A106" s="67" t="s">
        <v>308</v>
      </c>
      <c r="B106" s="91" t="s">
        <v>253</v>
      </c>
      <c r="C106" s="8"/>
      <c r="D106" s="80">
        <f>'4 priedas'!T19</f>
        <v>5.3</v>
      </c>
    </row>
    <row r="107" spans="1:4" x14ac:dyDescent="0.2">
      <c r="A107" s="63" t="s">
        <v>297</v>
      </c>
      <c r="B107" s="88" t="s">
        <v>69</v>
      </c>
      <c r="C107" s="73" t="s">
        <v>123</v>
      </c>
      <c r="D107" s="76">
        <f>D108</f>
        <v>3.5</v>
      </c>
    </row>
    <row r="108" spans="1:4" ht="15" customHeight="1" x14ac:dyDescent="0.2">
      <c r="A108" s="106" t="s">
        <v>309</v>
      </c>
      <c r="B108" s="89" t="s">
        <v>229</v>
      </c>
      <c r="C108" s="12"/>
      <c r="D108" s="80">
        <f>'Suvestinė (6pr.)'!D157</f>
        <v>3.5</v>
      </c>
    </row>
    <row r="109" spans="1:4" x14ac:dyDescent="0.2">
      <c r="A109" s="528" t="s">
        <v>38</v>
      </c>
      <c r="B109" s="539" t="s">
        <v>50</v>
      </c>
      <c r="C109" s="540"/>
      <c r="D109" s="541">
        <f>D110+D112+D115+D118+D120</f>
        <v>166.92200000000003</v>
      </c>
    </row>
    <row r="110" spans="1:4" x14ac:dyDescent="0.2">
      <c r="A110" s="63" t="s">
        <v>40</v>
      </c>
      <c r="B110" s="88" t="s">
        <v>92</v>
      </c>
      <c r="C110" s="74" t="s">
        <v>122</v>
      </c>
      <c r="D110" s="76">
        <f>D111</f>
        <v>8.5</v>
      </c>
    </row>
    <row r="111" spans="1:4" x14ac:dyDescent="0.2">
      <c r="A111" s="67" t="s">
        <v>106</v>
      </c>
      <c r="B111" s="89" t="s">
        <v>229</v>
      </c>
      <c r="C111" s="68"/>
      <c r="D111" s="80">
        <f>'Suvestinė (6pr.)'!D160</f>
        <v>8.5</v>
      </c>
    </row>
    <row r="112" spans="1:4" ht="38.25" x14ac:dyDescent="0.2">
      <c r="A112" s="63" t="s">
        <v>208</v>
      </c>
      <c r="B112" s="105" t="s">
        <v>94</v>
      </c>
      <c r="C112" s="8" t="s">
        <v>126</v>
      </c>
      <c r="D112" s="76">
        <f>D113+D114</f>
        <v>142.14200000000002</v>
      </c>
    </row>
    <row r="113" spans="1:4" x14ac:dyDescent="0.2">
      <c r="A113" s="67" t="s">
        <v>209</v>
      </c>
      <c r="B113" s="89" t="s">
        <v>229</v>
      </c>
      <c r="C113" s="69"/>
      <c r="D113" s="80">
        <f>'Suvestinė (6pr.)'!D165</f>
        <v>140.34200000000001</v>
      </c>
    </row>
    <row r="114" spans="1:4" x14ac:dyDescent="0.2">
      <c r="A114" s="67" t="s">
        <v>270</v>
      </c>
      <c r="B114" s="96" t="s">
        <v>273</v>
      </c>
      <c r="C114" s="13"/>
      <c r="D114" s="428">
        <f>'2 priedas'!D16+'7 priedas (BĮP lik.)'!E16</f>
        <v>1.8</v>
      </c>
    </row>
    <row r="115" spans="1:4" ht="25.5" x14ac:dyDescent="0.2">
      <c r="A115" s="63" t="s">
        <v>231</v>
      </c>
      <c r="B115" s="58" t="s">
        <v>171</v>
      </c>
      <c r="C115" s="5" t="s">
        <v>128</v>
      </c>
      <c r="D115" s="76">
        <f>D116+D117</f>
        <v>11.780000000000001</v>
      </c>
    </row>
    <row r="116" spans="1:4" ht="25.5" x14ac:dyDescent="0.2">
      <c r="A116" s="67" t="s">
        <v>232</v>
      </c>
      <c r="B116" s="91" t="s">
        <v>253</v>
      </c>
      <c r="C116" s="8"/>
      <c r="D116" s="80">
        <f>'4 priedas'!O21</f>
        <v>7</v>
      </c>
    </row>
    <row r="117" spans="1:4" x14ac:dyDescent="0.2">
      <c r="A117" s="67" t="s">
        <v>298</v>
      </c>
      <c r="B117" s="89" t="s">
        <v>229</v>
      </c>
      <c r="C117" s="8"/>
      <c r="D117" s="80">
        <f>'Suvestinė (6pr.)'!D169</f>
        <v>4.78</v>
      </c>
    </row>
    <row r="118" spans="1:4" x14ac:dyDescent="0.2">
      <c r="A118" s="63" t="s">
        <v>240</v>
      </c>
      <c r="B118" s="58" t="s">
        <v>325</v>
      </c>
      <c r="C118" s="5" t="s">
        <v>167</v>
      </c>
      <c r="D118" s="76">
        <f>D119</f>
        <v>0</v>
      </c>
    </row>
    <row r="119" spans="1:4" ht="25.5" x14ac:dyDescent="0.2">
      <c r="A119" s="67" t="s">
        <v>241</v>
      </c>
      <c r="B119" s="91" t="s">
        <v>253</v>
      </c>
      <c r="C119" s="8"/>
      <c r="D119" s="80"/>
    </row>
    <row r="120" spans="1:4" x14ac:dyDescent="0.2">
      <c r="A120" s="63" t="s">
        <v>242</v>
      </c>
      <c r="B120" s="88" t="s">
        <v>69</v>
      </c>
      <c r="C120" s="73" t="s">
        <v>123</v>
      </c>
      <c r="D120" s="76">
        <f>D121</f>
        <v>4.5</v>
      </c>
    </row>
    <row r="121" spans="1:4" ht="15" customHeight="1" x14ac:dyDescent="0.2">
      <c r="A121" s="67" t="s">
        <v>243</v>
      </c>
      <c r="B121" s="89" t="s">
        <v>229</v>
      </c>
      <c r="C121" s="14"/>
      <c r="D121" s="80">
        <f>'Suvestinė (6pr.)'!D171</f>
        <v>4.5</v>
      </c>
    </row>
    <row r="122" spans="1:4" x14ac:dyDescent="0.2">
      <c r="A122" s="528" t="s">
        <v>41</v>
      </c>
      <c r="B122" s="542" t="s">
        <v>54</v>
      </c>
      <c r="C122" s="543"/>
      <c r="D122" s="531">
        <f>D125+D129+D132+D134+D123</f>
        <v>496.04399999999998</v>
      </c>
    </row>
    <row r="123" spans="1:4" ht="25.5" x14ac:dyDescent="0.2">
      <c r="A123" s="63" t="s">
        <v>42</v>
      </c>
      <c r="B123" s="105" t="s">
        <v>93</v>
      </c>
      <c r="C123" s="596" t="s">
        <v>124</v>
      </c>
      <c r="D123" s="76">
        <f>D124</f>
        <v>24.1</v>
      </c>
    </row>
    <row r="124" spans="1:4" x14ac:dyDescent="0.2">
      <c r="A124" s="63" t="s">
        <v>108</v>
      </c>
      <c r="B124" s="89" t="s">
        <v>358</v>
      </c>
      <c r="C124" s="597"/>
      <c r="D124" s="80">
        <f>'Suvestinė (6pr.)'!D174</f>
        <v>24.1</v>
      </c>
    </row>
    <row r="125" spans="1:4" ht="38.25" x14ac:dyDescent="0.2">
      <c r="A125" s="63" t="s">
        <v>43</v>
      </c>
      <c r="B125" s="93" t="s">
        <v>94</v>
      </c>
      <c r="C125" s="585" t="s">
        <v>126</v>
      </c>
      <c r="D125" s="76">
        <f>D126+D128+D127</f>
        <v>445.54399999999998</v>
      </c>
    </row>
    <row r="126" spans="1:4" x14ac:dyDescent="0.2">
      <c r="A126" s="67" t="s">
        <v>108</v>
      </c>
      <c r="B126" s="89" t="s">
        <v>229</v>
      </c>
      <c r="C126" s="589"/>
      <c r="D126" s="80">
        <f>'Suvestinė (6pr.)'!D176</f>
        <v>411.54399999999998</v>
      </c>
    </row>
    <row r="127" spans="1:4" x14ac:dyDescent="0.2">
      <c r="A127" s="67" t="s">
        <v>310</v>
      </c>
      <c r="B127" s="107" t="s">
        <v>161</v>
      </c>
      <c r="C127" s="589"/>
      <c r="D127" s="80">
        <f>'4 priedas'!K23</f>
        <v>0.7</v>
      </c>
    </row>
    <row r="128" spans="1:4" x14ac:dyDescent="0.2">
      <c r="A128" s="67" t="s">
        <v>311</v>
      </c>
      <c r="B128" s="96" t="s">
        <v>273</v>
      </c>
      <c r="C128" s="586"/>
      <c r="D128" s="428">
        <f>'2 priedas'!D18+'7 priedas (BĮP lik.)'!E17</f>
        <v>33.299999999999997</v>
      </c>
    </row>
    <row r="129" spans="1:4" ht="15" customHeight="1" x14ac:dyDescent="0.2">
      <c r="A129" s="63" t="s">
        <v>212</v>
      </c>
      <c r="B129" s="58" t="s">
        <v>325</v>
      </c>
      <c r="C129" s="74" t="s">
        <v>167</v>
      </c>
      <c r="D129" s="76">
        <f>D131+D130</f>
        <v>13.7</v>
      </c>
    </row>
    <row r="130" spans="1:4" ht="15" customHeight="1" x14ac:dyDescent="0.2">
      <c r="A130" s="63"/>
      <c r="B130" s="91" t="s">
        <v>229</v>
      </c>
      <c r="C130" s="8"/>
      <c r="D130" s="80">
        <f>'Suvestinė (6pr.)'!D185</f>
        <v>8.4</v>
      </c>
    </row>
    <row r="131" spans="1:4" ht="25.5" x14ac:dyDescent="0.2">
      <c r="A131" s="67" t="s">
        <v>109</v>
      </c>
      <c r="B131" s="91" t="s">
        <v>253</v>
      </c>
      <c r="C131" s="8"/>
      <c r="D131" s="80">
        <f>'4 priedas'!T23</f>
        <v>5.3</v>
      </c>
    </row>
    <row r="132" spans="1:4" x14ac:dyDescent="0.2">
      <c r="A132" s="63" t="s">
        <v>213</v>
      </c>
      <c r="B132" s="88" t="s">
        <v>69</v>
      </c>
      <c r="C132" s="5" t="s">
        <v>123</v>
      </c>
      <c r="D132" s="76">
        <f>D133</f>
        <v>9.5</v>
      </c>
    </row>
    <row r="133" spans="1:4" x14ac:dyDescent="0.2">
      <c r="A133" s="67" t="s">
        <v>299</v>
      </c>
      <c r="B133" s="89" t="s">
        <v>229</v>
      </c>
      <c r="C133" s="14"/>
      <c r="D133" s="80">
        <f>'Suvestinė (6pr.)'!D187</f>
        <v>9.5</v>
      </c>
    </row>
    <row r="134" spans="1:4" x14ac:dyDescent="0.2">
      <c r="A134" s="63" t="s">
        <v>326</v>
      </c>
      <c r="B134" s="88" t="s">
        <v>136</v>
      </c>
      <c r="C134" s="5" t="s">
        <v>362</v>
      </c>
      <c r="D134" s="76">
        <f>D135</f>
        <v>3.2</v>
      </c>
    </row>
    <row r="135" spans="1:4" x14ac:dyDescent="0.2">
      <c r="A135" s="67" t="s">
        <v>214</v>
      </c>
      <c r="B135" s="89" t="s">
        <v>229</v>
      </c>
      <c r="C135" s="4"/>
      <c r="D135" s="80">
        <f>'Suvestinė (6pr.)'!D183</f>
        <v>3.2</v>
      </c>
    </row>
    <row r="136" spans="1:4" x14ac:dyDescent="0.2">
      <c r="A136" s="528" t="s">
        <v>44</v>
      </c>
      <c r="B136" s="542" t="s">
        <v>129</v>
      </c>
      <c r="C136" s="544"/>
      <c r="D136" s="531">
        <f>D141+D145+D148+D150+D137+D139</f>
        <v>255.15100000000001</v>
      </c>
    </row>
    <row r="137" spans="1:4" x14ac:dyDescent="0.2">
      <c r="A137" s="63" t="s">
        <v>46</v>
      </c>
      <c r="B137" s="88" t="s">
        <v>92</v>
      </c>
      <c r="C137" s="74" t="s">
        <v>122</v>
      </c>
      <c r="D137" s="76">
        <f>D138</f>
        <v>0</v>
      </c>
    </row>
    <row r="138" spans="1:4" x14ac:dyDescent="0.2">
      <c r="A138" s="63" t="s">
        <v>110</v>
      </c>
      <c r="B138" s="89" t="s">
        <v>229</v>
      </c>
      <c r="C138" s="68"/>
      <c r="D138" s="80">
        <f>'Suvestinė (6pr.)'!G190</f>
        <v>0</v>
      </c>
    </row>
    <row r="139" spans="1:4" ht="25.5" x14ac:dyDescent="0.2">
      <c r="A139" s="63" t="s">
        <v>47</v>
      </c>
      <c r="B139" s="108" t="s">
        <v>93</v>
      </c>
      <c r="C139" s="598" t="s">
        <v>124</v>
      </c>
      <c r="D139" s="76">
        <f>D140</f>
        <v>23.6</v>
      </c>
    </row>
    <row r="140" spans="1:4" x14ac:dyDescent="0.2">
      <c r="A140" s="63" t="s">
        <v>111</v>
      </c>
      <c r="B140" s="109" t="s">
        <v>358</v>
      </c>
      <c r="C140" s="599"/>
      <c r="D140" s="80">
        <f>'Suvestinė (6pr.)'!D193</f>
        <v>23.6</v>
      </c>
    </row>
    <row r="141" spans="1:4" ht="38.25" x14ac:dyDescent="0.2">
      <c r="A141" s="63" t="s">
        <v>47</v>
      </c>
      <c r="B141" s="110" t="s">
        <v>94</v>
      </c>
      <c r="C141" s="585" t="s">
        <v>126</v>
      </c>
      <c r="D141" s="76">
        <f>D142+D143+D144</f>
        <v>190.15100000000001</v>
      </c>
    </row>
    <row r="142" spans="1:4" x14ac:dyDescent="0.2">
      <c r="A142" s="67" t="s">
        <v>111</v>
      </c>
      <c r="B142" s="142" t="s">
        <v>229</v>
      </c>
      <c r="C142" s="589"/>
      <c r="D142" s="80">
        <f>'Suvestinė (6pr.)'!D195</f>
        <v>187.351</v>
      </c>
    </row>
    <row r="143" spans="1:4" x14ac:dyDescent="0.2">
      <c r="A143" s="67" t="s">
        <v>312</v>
      </c>
      <c r="B143" s="111" t="s">
        <v>273</v>
      </c>
      <c r="C143" s="589"/>
      <c r="D143" s="428">
        <f>'2 priedas'!D19+'7 priedas (BĮP lik.)'!E18</f>
        <v>2.8</v>
      </c>
    </row>
    <row r="144" spans="1:4" x14ac:dyDescent="0.2">
      <c r="A144" s="67"/>
      <c r="B144" s="112" t="s">
        <v>161</v>
      </c>
      <c r="C144" s="586"/>
      <c r="D144" s="80">
        <v>0</v>
      </c>
    </row>
    <row r="145" spans="1:4" x14ac:dyDescent="0.2">
      <c r="A145" s="63" t="s">
        <v>48</v>
      </c>
      <c r="B145" s="95" t="s">
        <v>325</v>
      </c>
      <c r="C145" s="74" t="s">
        <v>167</v>
      </c>
      <c r="D145" s="76">
        <f>D147+D146</f>
        <v>11.399999999999999</v>
      </c>
    </row>
    <row r="146" spans="1:4" x14ac:dyDescent="0.2">
      <c r="A146" s="63"/>
      <c r="B146" s="62" t="s">
        <v>229</v>
      </c>
      <c r="C146" s="8"/>
      <c r="D146" s="19">
        <f>'Suvestinė (6pr.)'!D201</f>
        <v>6.1</v>
      </c>
    </row>
    <row r="147" spans="1:4" x14ac:dyDescent="0.2">
      <c r="A147" s="67" t="s">
        <v>112</v>
      </c>
      <c r="B147" s="92" t="s">
        <v>161</v>
      </c>
      <c r="C147" s="8"/>
      <c r="D147" s="80">
        <f>'4 priedas'!T25</f>
        <v>5.3</v>
      </c>
    </row>
    <row r="148" spans="1:4" x14ac:dyDescent="0.2">
      <c r="A148" s="63" t="s">
        <v>181</v>
      </c>
      <c r="B148" s="88" t="s">
        <v>69</v>
      </c>
      <c r="C148" s="5" t="s">
        <v>123</v>
      </c>
      <c r="D148" s="76">
        <f>D149</f>
        <v>7.2</v>
      </c>
    </row>
    <row r="149" spans="1:4" x14ac:dyDescent="0.2">
      <c r="A149" s="67" t="s">
        <v>286</v>
      </c>
      <c r="B149" s="89" t="s">
        <v>229</v>
      </c>
      <c r="C149" s="14"/>
      <c r="D149" s="80">
        <f>'Suvestinė (6pr.)'!D203</f>
        <v>7.2</v>
      </c>
    </row>
    <row r="150" spans="1:4" ht="25.5" x14ac:dyDescent="0.2">
      <c r="A150" s="63" t="s">
        <v>313</v>
      </c>
      <c r="B150" s="58" t="s">
        <v>171</v>
      </c>
      <c r="C150" s="5" t="s">
        <v>128</v>
      </c>
      <c r="D150" s="76">
        <f>D151+D152</f>
        <v>22.8</v>
      </c>
    </row>
    <row r="151" spans="1:4" ht="25.5" x14ac:dyDescent="0.2">
      <c r="A151" s="67" t="s">
        <v>314</v>
      </c>
      <c r="B151" s="91" t="s">
        <v>253</v>
      </c>
      <c r="C151" s="590"/>
      <c r="D151" s="80">
        <f>'4 priedas'!O25</f>
        <v>22.8</v>
      </c>
    </row>
    <row r="152" spans="1:4" x14ac:dyDescent="0.2">
      <c r="A152" s="67" t="s">
        <v>315</v>
      </c>
      <c r="B152" s="89" t="s">
        <v>229</v>
      </c>
      <c r="C152" s="591"/>
      <c r="D152" s="428">
        <f>'Suvestinė (6pr.)'!D199</f>
        <v>0</v>
      </c>
    </row>
    <row r="153" spans="1:4" x14ac:dyDescent="0.2">
      <c r="A153" s="528" t="s">
        <v>49</v>
      </c>
      <c r="B153" s="529" t="s">
        <v>189</v>
      </c>
      <c r="C153" s="530"/>
      <c r="D153" s="531">
        <f>D154+D158+D162+D165+D167+D156</f>
        <v>229.85899999999998</v>
      </c>
    </row>
    <row r="154" spans="1:4" x14ac:dyDescent="0.2">
      <c r="A154" s="67" t="s">
        <v>51</v>
      </c>
      <c r="B154" s="88" t="s">
        <v>92</v>
      </c>
      <c r="C154" s="5" t="s">
        <v>122</v>
      </c>
      <c r="D154" s="76">
        <f>D155</f>
        <v>4.2</v>
      </c>
    </row>
    <row r="155" spans="1:4" x14ac:dyDescent="0.2">
      <c r="A155" s="84" t="s">
        <v>113</v>
      </c>
      <c r="B155" s="89" t="s">
        <v>229</v>
      </c>
      <c r="C155" s="68"/>
      <c r="D155" s="80">
        <f>'Suvestinė (6pr.)'!D206</f>
        <v>4.2</v>
      </c>
    </row>
    <row r="156" spans="1:4" ht="25.5" x14ac:dyDescent="0.2">
      <c r="A156" s="63" t="s">
        <v>52</v>
      </c>
      <c r="B156" s="105" t="s">
        <v>93</v>
      </c>
      <c r="C156" s="596" t="s">
        <v>124</v>
      </c>
      <c r="D156" s="76">
        <f>D157</f>
        <v>21.17</v>
      </c>
    </row>
    <row r="157" spans="1:4" ht="14.25" customHeight="1" x14ac:dyDescent="0.2">
      <c r="A157" s="63" t="s">
        <v>114</v>
      </c>
      <c r="B157" s="89" t="s">
        <v>358</v>
      </c>
      <c r="C157" s="600"/>
      <c r="D157" s="80">
        <f>'Suvestinė (6pr.)'!D209</f>
        <v>21.17</v>
      </c>
    </row>
    <row r="158" spans="1:4" ht="38.25" x14ac:dyDescent="0.2">
      <c r="A158" s="63" t="s">
        <v>182</v>
      </c>
      <c r="B158" s="113" t="s">
        <v>94</v>
      </c>
      <c r="C158" s="585" t="s">
        <v>126</v>
      </c>
      <c r="D158" s="76">
        <f>D159+D160+D161</f>
        <v>185.029</v>
      </c>
    </row>
    <row r="159" spans="1:4" x14ac:dyDescent="0.2">
      <c r="A159" s="67" t="s">
        <v>316</v>
      </c>
      <c r="B159" s="114" t="s">
        <v>229</v>
      </c>
      <c r="C159" s="601"/>
      <c r="D159" s="80">
        <f>'Suvestinė (6pr.)'!D211</f>
        <v>183.22899999999998</v>
      </c>
    </row>
    <row r="160" spans="1:4" x14ac:dyDescent="0.2">
      <c r="A160" s="67" t="s">
        <v>352</v>
      </c>
      <c r="B160" s="109" t="s">
        <v>273</v>
      </c>
      <c r="C160" s="601"/>
      <c r="D160" s="428">
        <f>'2 priedas'!D17+'7 priedas (BĮP lik.)'!E19</f>
        <v>1.8</v>
      </c>
    </row>
    <row r="161" spans="1:4" x14ac:dyDescent="0.2">
      <c r="A161" s="67" t="s">
        <v>408</v>
      </c>
      <c r="B161" s="115" t="s">
        <v>161</v>
      </c>
      <c r="C161" s="602"/>
      <c r="D161" s="80">
        <v>0</v>
      </c>
    </row>
    <row r="162" spans="1:4" ht="25.5" x14ac:dyDescent="0.2">
      <c r="A162" s="63" t="s">
        <v>183</v>
      </c>
      <c r="B162" s="95" t="s">
        <v>171</v>
      </c>
      <c r="C162" s="74" t="s">
        <v>128</v>
      </c>
      <c r="D162" s="76">
        <f>D164+D163</f>
        <v>13.66</v>
      </c>
    </row>
    <row r="163" spans="1:4" x14ac:dyDescent="0.2">
      <c r="A163" s="63"/>
      <c r="B163" s="61" t="s">
        <v>229</v>
      </c>
      <c r="C163" s="8"/>
      <c r="D163" s="80">
        <f>'Suvestinė (6pr.)'!D216</f>
        <v>6.66</v>
      </c>
    </row>
    <row r="164" spans="1:4" ht="25.5" x14ac:dyDescent="0.2">
      <c r="A164" s="67" t="s">
        <v>184</v>
      </c>
      <c r="B164" s="91" t="s">
        <v>253</v>
      </c>
      <c r="C164" s="8"/>
      <c r="D164" s="80">
        <f>'4 priedas'!O27</f>
        <v>7</v>
      </c>
    </row>
    <row r="165" spans="1:4" x14ac:dyDescent="0.2">
      <c r="A165" s="63" t="s">
        <v>271</v>
      </c>
      <c r="B165" s="58" t="s">
        <v>325</v>
      </c>
      <c r="C165" s="5" t="s">
        <v>167</v>
      </c>
      <c r="D165" s="76">
        <f>D166</f>
        <v>0</v>
      </c>
    </row>
    <row r="166" spans="1:4" ht="25.5" x14ac:dyDescent="0.2">
      <c r="A166" s="67" t="s">
        <v>272</v>
      </c>
      <c r="B166" s="91" t="s">
        <v>253</v>
      </c>
      <c r="C166" s="8"/>
      <c r="D166" s="80">
        <v>0</v>
      </c>
    </row>
    <row r="167" spans="1:4" x14ac:dyDescent="0.2">
      <c r="A167" s="67" t="s">
        <v>353</v>
      </c>
      <c r="B167" s="88" t="s">
        <v>69</v>
      </c>
      <c r="C167" s="5" t="s">
        <v>123</v>
      </c>
      <c r="D167" s="76">
        <f>D168</f>
        <v>5.8</v>
      </c>
    </row>
    <row r="168" spans="1:4" x14ac:dyDescent="0.2">
      <c r="A168" s="67" t="s">
        <v>354</v>
      </c>
      <c r="B168" s="89" t="s">
        <v>229</v>
      </c>
      <c r="C168" s="14"/>
      <c r="D168" s="80">
        <f>'Suvestinė (6pr.)'!D218</f>
        <v>5.8</v>
      </c>
    </row>
    <row r="169" spans="1:4" x14ac:dyDescent="0.2">
      <c r="A169" s="545" t="s">
        <v>53</v>
      </c>
      <c r="B169" s="546" t="s">
        <v>190</v>
      </c>
      <c r="C169" s="547"/>
      <c r="D169" s="537">
        <f>D170+D174+D178+D181+D184+D186+D172</f>
        <v>1280.8000000000002</v>
      </c>
    </row>
    <row r="170" spans="1:4" x14ac:dyDescent="0.2">
      <c r="A170" s="116" t="s">
        <v>55</v>
      </c>
      <c r="B170" s="88" t="s">
        <v>92</v>
      </c>
      <c r="C170" s="5" t="s">
        <v>122</v>
      </c>
      <c r="D170" s="76">
        <f>D171</f>
        <v>17.899999999999999</v>
      </c>
    </row>
    <row r="171" spans="1:4" x14ac:dyDescent="0.2">
      <c r="A171" s="117" t="s">
        <v>115</v>
      </c>
      <c r="B171" s="89" t="s">
        <v>229</v>
      </c>
      <c r="C171" s="68"/>
      <c r="D171" s="80">
        <f>D155+D111+D98+D138</f>
        <v>17.899999999999999</v>
      </c>
    </row>
    <row r="172" spans="1:4" ht="25.5" x14ac:dyDescent="0.2">
      <c r="A172" s="63" t="s">
        <v>56</v>
      </c>
      <c r="B172" s="105" t="s">
        <v>93</v>
      </c>
      <c r="C172" s="596" t="s">
        <v>124</v>
      </c>
      <c r="D172" s="18">
        <f>D173</f>
        <v>68.87</v>
      </c>
    </row>
    <row r="173" spans="1:4" ht="15" customHeight="1" x14ac:dyDescent="0.2">
      <c r="A173" s="63" t="s">
        <v>317</v>
      </c>
      <c r="B173" s="89" t="s">
        <v>358</v>
      </c>
      <c r="C173" s="600"/>
      <c r="D173" s="80">
        <f>D157+D140+D124</f>
        <v>68.87</v>
      </c>
    </row>
    <row r="174" spans="1:4" ht="38.25" x14ac:dyDescent="0.2">
      <c r="A174" s="116" t="s">
        <v>185</v>
      </c>
      <c r="B174" s="113" t="s">
        <v>94</v>
      </c>
      <c r="C174" s="585" t="s">
        <v>126</v>
      </c>
      <c r="D174" s="76">
        <f>D175+D176+D177</f>
        <v>1071.5600000000002</v>
      </c>
    </row>
    <row r="175" spans="1:4" x14ac:dyDescent="0.2">
      <c r="A175" s="117" t="s">
        <v>186</v>
      </c>
      <c r="B175" s="118" t="s">
        <v>229</v>
      </c>
      <c r="C175" s="589"/>
      <c r="D175" s="80">
        <f>D159+D142+D126+D113+D100</f>
        <v>1030.8600000000001</v>
      </c>
    </row>
    <row r="176" spans="1:4" x14ac:dyDescent="0.2">
      <c r="A176" s="117" t="s">
        <v>244</v>
      </c>
      <c r="B176" s="111" t="s">
        <v>233</v>
      </c>
      <c r="C176" s="589"/>
      <c r="D176" s="80">
        <f>D160+D143+D128+D101+D114</f>
        <v>39.999999999999993</v>
      </c>
    </row>
    <row r="177" spans="1:4" x14ac:dyDescent="0.2">
      <c r="A177" s="117" t="s">
        <v>359</v>
      </c>
      <c r="B177" s="112" t="s">
        <v>161</v>
      </c>
      <c r="C177" s="586"/>
      <c r="D177" s="80">
        <f>D127+D161+D144</f>
        <v>0.7</v>
      </c>
    </row>
    <row r="178" spans="1:4" ht="25.5" x14ac:dyDescent="0.2">
      <c r="A178" s="116" t="s">
        <v>187</v>
      </c>
      <c r="B178" s="95" t="s">
        <v>171</v>
      </c>
      <c r="C178" s="74" t="s">
        <v>128</v>
      </c>
      <c r="D178" s="76">
        <f>D179+D180</f>
        <v>58.37</v>
      </c>
    </row>
    <row r="179" spans="1:4" x14ac:dyDescent="0.2">
      <c r="A179" s="117" t="s">
        <v>188</v>
      </c>
      <c r="B179" s="89" t="s">
        <v>161</v>
      </c>
      <c r="C179" s="8"/>
      <c r="D179" s="80">
        <f>D164+D151+D116+D103</f>
        <v>42.8</v>
      </c>
    </row>
    <row r="180" spans="1:4" x14ac:dyDescent="0.2">
      <c r="A180" s="117" t="s">
        <v>355</v>
      </c>
      <c r="B180" s="89" t="s">
        <v>229</v>
      </c>
      <c r="C180" s="8"/>
      <c r="D180" s="80">
        <f>D117+D104+D152+D163</f>
        <v>15.57</v>
      </c>
    </row>
    <row r="181" spans="1:4" x14ac:dyDescent="0.2">
      <c r="A181" s="116" t="s">
        <v>245</v>
      </c>
      <c r="B181" s="58" t="s">
        <v>325</v>
      </c>
      <c r="C181" s="5" t="s">
        <v>167</v>
      </c>
      <c r="D181" s="76">
        <f>+D182+D183</f>
        <v>30.4</v>
      </c>
    </row>
    <row r="182" spans="1:4" ht="25.5" x14ac:dyDescent="0.2">
      <c r="A182" s="117" t="s">
        <v>246</v>
      </c>
      <c r="B182" s="91" t="s">
        <v>253</v>
      </c>
      <c r="C182" s="8"/>
      <c r="D182" s="80">
        <f>D166+D147+D131+D119+D106</f>
        <v>15.899999999999999</v>
      </c>
    </row>
    <row r="183" spans="1:4" x14ac:dyDescent="0.2">
      <c r="A183" s="117" t="s">
        <v>419</v>
      </c>
      <c r="B183" s="91" t="s">
        <v>229</v>
      </c>
      <c r="C183" s="8"/>
      <c r="D183" s="80">
        <f>+D130+D146</f>
        <v>14.5</v>
      </c>
    </row>
    <row r="184" spans="1:4" x14ac:dyDescent="0.2">
      <c r="A184" s="116" t="s">
        <v>247</v>
      </c>
      <c r="B184" s="88" t="s">
        <v>69</v>
      </c>
      <c r="C184" s="73" t="s">
        <v>123</v>
      </c>
      <c r="D184" s="76">
        <f>D185</f>
        <v>30.5</v>
      </c>
    </row>
    <row r="185" spans="1:4" x14ac:dyDescent="0.2">
      <c r="A185" s="117" t="s">
        <v>248</v>
      </c>
      <c r="B185" s="89" t="s">
        <v>229</v>
      </c>
      <c r="C185" s="12"/>
      <c r="D185" s="80">
        <f>D108+D121+D133+D149+D168</f>
        <v>30.5</v>
      </c>
    </row>
    <row r="186" spans="1:4" x14ac:dyDescent="0.2">
      <c r="A186" s="116" t="s">
        <v>356</v>
      </c>
      <c r="B186" s="88" t="s">
        <v>136</v>
      </c>
      <c r="C186" s="5" t="s">
        <v>362</v>
      </c>
      <c r="D186" s="76">
        <f>D187</f>
        <v>3.2</v>
      </c>
    </row>
    <row r="187" spans="1:4" x14ac:dyDescent="0.2">
      <c r="A187" s="117" t="s">
        <v>357</v>
      </c>
      <c r="B187" s="89" t="s">
        <v>229</v>
      </c>
      <c r="C187" s="4"/>
      <c r="D187" s="82">
        <f>D135</f>
        <v>3.2</v>
      </c>
    </row>
    <row r="188" spans="1:4" x14ac:dyDescent="0.2">
      <c r="A188" s="548" t="s">
        <v>57</v>
      </c>
      <c r="B188" s="549" t="s">
        <v>99</v>
      </c>
      <c r="C188" s="540"/>
      <c r="D188" s="550">
        <f>D189+D193</f>
        <v>741.95499999999993</v>
      </c>
    </row>
    <row r="189" spans="1:4" ht="25.5" x14ac:dyDescent="0.2">
      <c r="A189" s="116" t="s">
        <v>58</v>
      </c>
      <c r="B189" s="119" t="s">
        <v>93</v>
      </c>
      <c r="C189" s="15" t="s">
        <v>124</v>
      </c>
      <c r="D189" s="76">
        <f>D190+D191+D192</f>
        <v>741.95499999999993</v>
      </c>
    </row>
    <row r="190" spans="1:4" x14ac:dyDescent="0.2">
      <c r="A190" s="84" t="s">
        <v>116</v>
      </c>
      <c r="B190" s="89" t="s">
        <v>229</v>
      </c>
      <c r="C190" s="16"/>
      <c r="D190" s="80">
        <f>'Suvestinė (6pr.)'!D220</f>
        <v>378.95499999999998</v>
      </c>
    </row>
    <row r="191" spans="1:4" x14ac:dyDescent="0.2">
      <c r="A191" s="84" t="s">
        <v>319</v>
      </c>
      <c r="B191" s="89" t="s">
        <v>273</v>
      </c>
      <c r="C191" s="16"/>
      <c r="D191" s="80">
        <f>'2 priedas'!D27+'7 priedas (BĮP lik.)'!E32</f>
        <v>20</v>
      </c>
    </row>
    <row r="192" spans="1:4" ht="25.5" x14ac:dyDescent="0.2">
      <c r="A192" s="84" t="s">
        <v>318</v>
      </c>
      <c r="B192" s="94" t="s">
        <v>253</v>
      </c>
      <c r="C192" s="75"/>
      <c r="D192" s="80">
        <f>'4 priedas'!W31</f>
        <v>343</v>
      </c>
    </row>
    <row r="193" spans="1:4" x14ac:dyDescent="0.2">
      <c r="A193" s="63" t="s">
        <v>320</v>
      </c>
      <c r="B193" s="58" t="s">
        <v>325</v>
      </c>
      <c r="C193" s="5" t="s">
        <v>167</v>
      </c>
      <c r="D193" s="76">
        <f>D194</f>
        <v>0</v>
      </c>
    </row>
    <row r="194" spans="1:4" ht="25.5" x14ac:dyDescent="0.2">
      <c r="A194" s="67" t="s">
        <v>321</v>
      </c>
      <c r="B194" s="91" t="s">
        <v>253</v>
      </c>
      <c r="C194" s="5"/>
      <c r="D194" s="428">
        <v>0</v>
      </c>
    </row>
    <row r="195" spans="1:4" x14ac:dyDescent="0.2">
      <c r="A195" s="528" t="s">
        <v>59</v>
      </c>
      <c r="B195" s="542" t="s">
        <v>345</v>
      </c>
      <c r="C195" s="551"/>
      <c r="D195" s="531">
        <f>D196</f>
        <v>544.16</v>
      </c>
    </row>
    <row r="196" spans="1:4" x14ac:dyDescent="0.2">
      <c r="A196" s="63" t="s">
        <v>60</v>
      </c>
      <c r="B196" s="87" t="s">
        <v>136</v>
      </c>
      <c r="C196" s="585" t="s">
        <v>362</v>
      </c>
      <c r="D196" s="76">
        <f>D197</f>
        <v>544.16</v>
      </c>
    </row>
    <row r="197" spans="1:4" x14ac:dyDescent="0.2">
      <c r="A197" s="63" t="s">
        <v>117</v>
      </c>
      <c r="B197" s="92" t="s">
        <v>229</v>
      </c>
      <c r="C197" s="586"/>
      <c r="D197" s="80">
        <f>'Suvestinė (6pr.)'!D223</f>
        <v>544.16</v>
      </c>
    </row>
    <row r="198" spans="1:4" x14ac:dyDescent="0.2">
      <c r="A198" s="528" t="s">
        <v>61</v>
      </c>
      <c r="B198" s="552" t="s">
        <v>236</v>
      </c>
      <c r="C198" s="553"/>
      <c r="D198" s="554">
        <f>+D199+D201</f>
        <v>102.72999999999999</v>
      </c>
    </row>
    <row r="199" spans="1:4" x14ac:dyDescent="0.2">
      <c r="A199" s="63" t="s">
        <v>62</v>
      </c>
      <c r="B199" s="88" t="s">
        <v>92</v>
      </c>
      <c r="C199" s="5" t="s">
        <v>122</v>
      </c>
      <c r="D199" s="78">
        <f>D200</f>
        <v>88.77</v>
      </c>
    </row>
    <row r="200" spans="1:4" x14ac:dyDescent="0.2">
      <c r="A200" s="63" t="s">
        <v>191</v>
      </c>
      <c r="B200" s="124" t="s">
        <v>229</v>
      </c>
      <c r="C200" s="17"/>
      <c r="D200" s="491">
        <f>'Suvestinė (6pr.)'!D227</f>
        <v>88.77</v>
      </c>
    </row>
    <row r="201" spans="1:4" ht="25.5" customHeight="1" x14ac:dyDescent="0.2">
      <c r="A201" s="63" t="s">
        <v>492</v>
      </c>
      <c r="B201" s="175" t="s">
        <v>93</v>
      </c>
      <c r="C201" s="5" t="s">
        <v>124</v>
      </c>
      <c r="D201" s="176">
        <f>+D202</f>
        <v>13.96</v>
      </c>
    </row>
    <row r="202" spans="1:4" ht="16.5" customHeight="1" x14ac:dyDescent="0.2">
      <c r="A202" s="7" t="s">
        <v>493</v>
      </c>
      <c r="B202" s="124" t="s">
        <v>229</v>
      </c>
      <c r="C202" s="5"/>
      <c r="D202" s="432">
        <f>'Suvestinė (6pr.)'!D229</f>
        <v>13.96</v>
      </c>
    </row>
    <row r="203" spans="1:4" x14ac:dyDescent="0.2">
      <c r="A203" s="528" t="s">
        <v>228</v>
      </c>
      <c r="B203" s="539" t="s">
        <v>284</v>
      </c>
      <c r="C203" s="555"/>
      <c r="D203" s="556">
        <f>D204</f>
        <v>222.16</v>
      </c>
    </row>
    <row r="204" spans="1:4" ht="27" customHeight="1" x14ac:dyDescent="0.2">
      <c r="A204" s="63" t="s">
        <v>192</v>
      </c>
      <c r="B204" s="105" t="s">
        <v>94</v>
      </c>
      <c r="C204" s="594" t="s">
        <v>126</v>
      </c>
      <c r="D204" s="66">
        <f>D205+D206</f>
        <v>222.16</v>
      </c>
    </row>
    <row r="205" spans="1:4" ht="25.5" x14ac:dyDescent="0.2">
      <c r="A205" s="63" t="s">
        <v>322</v>
      </c>
      <c r="B205" s="487" t="s">
        <v>253</v>
      </c>
      <c r="C205" s="595"/>
      <c r="D205" s="385">
        <f>'4 priedas'!F29</f>
        <v>222</v>
      </c>
    </row>
    <row r="206" spans="1:4" x14ac:dyDescent="0.2">
      <c r="A206" s="63" t="s">
        <v>323</v>
      </c>
      <c r="B206" s="162" t="s">
        <v>229</v>
      </c>
      <c r="C206" s="595"/>
      <c r="D206" s="490">
        <f>'Suvestinė (6pr.)'!D231</f>
        <v>0.16</v>
      </c>
    </row>
    <row r="207" spans="1:4" x14ac:dyDescent="0.2">
      <c r="A207" s="557" t="s">
        <v>274</v>
      </c>
      <c r="B207" s="558" t="s">
        <v>651</v>
      </c>
      <c r="C207" s="559" t="s">
        <v>122</v>
      </c>
      <c r="D207" s="560">
        <f>+D208</f>
        <v>496.47500000000002</v>
      </c>
    </row>
    <row r="208" spans="1:4" x14ac:dyDescent="0.2">
      <c r="A208" s="450" t="s">
        <v>237</v>
      </c>
      <c r="B208" s="470" t="s">
        <v>92</v>
      </c>
      <c r="C208" s="488"/>
      <c r="D208" s="385">
        <f>+D209+D210</f>
        <v>496.47500000000002</v>
      </c>
    </row>
    <row r="209" spans="1:9" x14ac:dyDescent="0.2">
      <c r="A209" s="450" t="s">
        <v>238</v>
      </c>
      <c r="B209" s="149" t="s">
        <v>663</v>
      </c>
      <c r="C209" s="489"/>
      <c r="D209" s="385">
        <f>'Suvestinė (6pr.)'!D238</f>
        <v>301.07499999999999</v>
      </c>
    </row>
    <row r="210" spans="1:9" ht="13.5" thickBot="1" x14ac:dyDescent="0.25">
      <c r="A210" s="102" t="s">
        <v>249</v>
      </c>
      <c r="B210" s="386" t="s">
        <v>273</v>
      </c>
      <c r="C210" s="377"/>
      <c r="D210" s="429">
        <f>'2 priedas'!D28+'7 priedas (BĮP lik.)'!E29</f>
        <v>195.4</v>
      </c>
    </row>
    <row r="211" spans="1:9" ht="28.15" customHeight="1" thickBot="1" x14ac:dyDescent="0.25">
      <c r="A211" s="387" t="s">
        <v>688</v>
      </c>
      <c r="B211" s="388" t="s">
        <v>193</v>
      </c>
      <c r="C211" s="337"/>
      <c r="D211" s="338">
        <f>D212+D217+D221+D225+D227+D229+D232+D235+D237+D239</f>
        <v>25897.931</v>
      </c>
    </row>
    <row r="212" spans="1:9" x14ac:dyDescent="0.2">
      <c r="A212" s="116" t="s">
        <v>335</v>
      </c>
      <c r="B212" s="148" t="s">
        <v>92</v>
      </c>
      <c r="C212" s="74" t="s">
        <v>122</v>
      </c>
      <c r="D212" s="86">
        <f>D213+D214+D215+D216</f>
        <v>10384.35</v>
      </c>
    </row>
    <row r="213" spans="1:9" x14ac:dyDescent="0.2">
      <c r="A213" s="482" t="s">
        <v>689</v>
      </c>
      <c r="B213" s="163" t="s">
        <v>229</v>
      </c>
      <c r="C213" s="482"/>
      <c r="D213" s="521">
        <f>D16+D59+D64+D69+D74+D84+D90+D94+D98+D111+D138+D155+D200+D209</f>
        <v>5609.25</v>
      </c>
    </row>
    <row r="214" spans="1:9" ht="25.5" x14ac:dyDescent="0.2">
      <c r="A214" s="482" t="s">
        <v>690</v>
      </c>
      <c r="B214" s="140" t="s">
        <v>253</v>
      </c>
      <c r="C214" s="482"/>
      <c r="D214" s="428">
        <f>D17</f>
        <v>17.100000000000001</v>
      </c>
      <c r="H214" s="496"/>
      <c r="I214" s="497"/>
    </row>
    <row r="215" spans="1:9" x14ac:dyDescent="0.2">
      <c r="A215" s="482" t="s">
        <v>691</v>
      </c>
      <c r="B215" s="152" t="s">
        <v>348</v>
      </c>
      <c r="C215" s="482"/>
      <c r="D215" s="428">
        <f>D80+D65+D60+D18</f>
        <v>4329.4000000000005</v>
      </c>
      <c r="H215" s="251"/>
      <c r="I215" s="497"/>
    </row>
    <row r="216" spans="1:9" ht="14.25" customHeight="1" x14ac:dyDescent="0.2">
      <c r="A216" s="482" t="s">
        <v>692</v>
      </c>
      <c r="B216" s="486" t="s">
        <v>233</v>
      </c>
      <c r="C216" s="482"/>
      <c r="D216" s="428">
        <f>D95+D91+D85+D81+D66+D61+D210</f>
        <v>428.6</v>
      </c>
      <c r="H216" s="251"/>
    </row>
    <row r="217" spans="1:9" ht="25.5" x14ac:dyDescent="0.2">
      <c r="A217" s="116" t="s">
        <v>336</v>
      </c>
      <c r="B217" s="58" t="s">
        <v>93</v>
      </c>
      <c r="C217" s="151" t="s">
        <v>124</v>
      </c>
      <c r="D217" s="76">
        <f>D218+D219+D220</f>
        <v>3111.7109999999998</v>
      </c>
      <c r="H217" s="498"/>
    </row>
    <row r="218" spans="1:9" x14ac:dyDescent="0.2">
      <c r="A218" s="482" t="s">
        <v>693</v>
      </c>
      <c r="B218" s="163" t="s">
        <v>229</v>
      </c>
      <c r="C218" s="482"/>
      <c r="D218" s="521">
        <f>D21+D46+D124+D140+D157+D190+D202</f>
        <v>2033.5109999999997</v>
      </c>
      <c r="H218" s="496"/>
    </row>
    <row r="219" spans="1:9" ht="25.5" x14ac:dyDescent="0.2">
      <c r="A219" s="482" t="s">
        <v>694</v>
      </c>
      <c r="B219" s="91" t="s">
        <v>253</v>
      </c>
      <c r="C219" s="68"/>
      <c r="D219" s="80">
        <f>D47+D192+D20</f>
        <v>1058.2</v>
      </c>
      <c r="H219" s="496"/>
    </row>
    <row r="220" spans="1:9" x14ac:dyDescent="0.2">
      <c r="A220" s="482" t="s">
        <v>695</v>
      </c>
      <c r="B220" s="96" t="s">
        <v>233</v>
      </c>
      <c r="C220" s="68"/>
      <c r="D220" s="80">
        <f>D191</f>
        <v>20</v>
      </c>
      <c r="H220" s="251"/>
    </row>
    <row r="221" spans="1:9" ht="38.25" x14ac:dyDescent="0.2">
      <c r="A221" s="116" t="s">
        <v>337</v>
      </c>
      <c r="B221" s="58" t="s">
        <v>94</v>
      </c>
      <c r="C221" s="5" t="s">
        <v>126</v>
      </c>
      <c r="D221" s="76">
        <f>D222+D224+D223</f>
        <v>3785.9059999999995</v>
      </c>
      <c r="H221" s="251"/>
    </row>
    <row r="222" spans="1:9" x14ac:dyDescent="0.2">
      <c r="A222" s="482" t="s">
        <v>696</v>
      </c>
      <c r="B222" s="163" t="s">
        <v>229</v>
      </c>
      <c r="C222" s="483"/>
      <c r="D222" s="520">
        <f>D23+D43+D50+D100+D113+D126+D142+D159+D206</f>
        <v>3236.3699999999994</v>
      </c>
      <c r="H222" s="496"/>
    </row>
    <row r="223" spans="1:9" ht="25.5" x14ac:dyDescent="0.2">
      <c r="A223" s="482" t="s">
        <v>697</v>
      </c>
      <c r="B223" s="169" t="s">
        <v>253</v>
      </c>
      <c r="C223" s="482"/>
      <c r="D223" s="484">
        <f>D24+D49+D127+D205</f>
        <v>336.536</v>
      </c>
      <c r="H223" s="251"/>
    </row>
    <row r="224" spans="1:9" x14ac:dyDescent="0.2">
      <c r="A224" s="482" t="s">
        <v>698</v>
      </c>
      <c r="B224" s="146" t="s">
        <v>233</v>
      </c>
      <c r="C224" s="167"/>
      <c r="D224" s="484">
        <f>D25+D176</f>
        <v>213</v>
      </c>
    </row>
    <row r="225" spans="1:4" ht="27" customHeight="1" x14ac:dyDescent="0.2">
      <c r="A225" s="116" t="s">
        <v>338</v>
      </c>
      <c r="B225" s="485" t="s">
        <v>194</v>
      </c>
      <c r="C225" s="116" t="s">
        <v>125</v>
      </c>
      <c r="D225" s="519">
        <f>D226</f>
        <v>213.05699999999999</v>
      </c>
    </row>
    <row r="226" spans="1:4" x14ac:dyDescent="0.2">
      <c r="A226" s="482" t="s">
        <v>699</v>
      </c>
      <c r="B226" s="163" t="s">
        <v>229</v>
      </c>
      <c r="C226" s="166"/>
      <c r="D226" s="484">
        <f>D27</f>
        <v>213.05699999999999</v>
      </c>
    </row>
    <row r="227" spans="1:4" x14ac:dyDescent="0.2">
      <c r="A227" s="116" t="s">
        <v>339</v>
      </c>
      <c r="B227" s="88" t="s">
        <v>98</v>
      </c>
      <c r="C227" s="447" t="s">
        <v>127</v>
      </c>
      <c r="D227" s="519">
        <f>D228</f>
        <v>7033.067</v>
      </c>
    </row>
    <row r="228" spans="1:4" x14ac:dyDescent="0.2">
      <c r="A228" s="116" t="s">
        <v>700</v>
      </c>
      <c r="B228" s="152" t="s">
        <v>229</v>
      </c>
      <c r="C228" s="167"/>
      <c r="D228" s="484">
        <f>D29</f>
        <v>7033.067</v>
      </c>
    </row>
    <row r="229" spans="1:4" ht="25.5" x14ac:dyDescent="0.2">
      <c r="A229" s="116" t="s">
        <v>340</v>
      </c>
      <c r="B229" s="58" t="s">
        <v>171</v>
      </c>
      <c r="C229" s="74" t="s">
        <v>128</v>
      </c>
      <c r="D229" s="76">
        <f>D230+D231</f>
        <v>272.88200000000001</v>
      </c>
    </row>
    <row r="230" spans="1:4" ht="16.5" customHeight="1" x14ac:dyDescent="0.2">
      <c r="A230" s="482" t="s">
        <v>701</v>
      </c>
      <c r="B230" s="107" t="s">
        <v>229</v>
      </c>
      <c r="C230" s="5"/>
      <c r="D230" s="520">
        <f>D32+D56+D104+D117+D152+D163</f>
        <v>45.930000000000007</v>
      </c>
    </row>
    <row r="231" spans="1:4" ht="25.5" x14ac:dyDescent="0.2">
      <c r="A231" s="482" t="s">
        <v>702</v>
      </c>
      <c r="B231" s="336" t="s">
        <v>253</v>
      </c>
      <c r="C231" s="5"/>
      <c r="D231" s="79">
        <f>D55+D179+D31</f>
        <v>226.952</v>
      </c>
    </row>
    <row r="232" spans="1:4" x14ac:dyDescent="0.2">
      <c r="A232" s="116" t="s">
        <v>703</v>
      </c>
      <c r="B232" s="58" t="s">
        <v>324</v>
      </c>
      <c r="C232" s="5" t="s">
        <v>167</v>
      </c>
      <c r="D232" s="519">
        <f>D233+D234</f>
        <v>70.2</v>
      </c>
    </row>
    <row r="233" spans="1:4" ht="25.5" x14ac:dyDescent="0.2">
      <c r="A233" s="482" t="s">
        <v>704</v>
      </c>
      <c r="B233" s="91" t="s">
        <v>253</v>
      </c>
      <c r="C233" s="8"/>
      <c r="D233" s="79">
        <f>D182+D194+D51</f>
        <v>39.9</v>
      </c>
    </row>
    <row r="234" spans="1:4" x14ac:dyDescent="0.2">
      <c r="A234" s="482" t="s">
        <v>705</v>
      </c>
      <c r="B234" s="107" t="s">
        <v>229</v>
      </c>
      <c r="C234" s="8"/>
      <c r="D234" s="520">
        <f>D40+D183+D86</f>
        <v>30.3</v>
      </c>
    </row>
    <row r="235" spans="1:4" x14ac:dyDescent="0.2">
      <c r="A235" s="116" t="s">
        <v>341</v>
      </c>
      <c r="B235" s="88" t="s">
        <v>69</v>
      </c>
      <c r="C235" s="5" t="s">
        <v>123</v>
      </c>
      <c r="D235" s="519">
        <f>D236</f>
        <v>130.13800000000001</v>
      </c>
    </row>
    <row r="236" spans="1:4" x14ac:dyDescent="0.2">
      <c r="A236" s="482" t="s">
        <v>706</v>
      </c>
      <c r="B236" s="89" t="s">
        <v>229</v>
      </c>
      <c r="C236" s="14"/>
      <c r="D236" s="80">
        <f>D34+D185</f>
        <v>130.13800000000001</v>
      </c>
    </row>
    <row r="237" spans="1:4" ht="25.5" customHeight="1" x14ac:dyDescent="0.2">
      <c r="A237" s="116" t="s">
        <v>342</v>
      </c>
      <c r="B237" s="58" t="s">
        <v>135</v>
      </c>
      <c r="C237" s="5" t="s">
        <v>28</v>
      </c>
      <c r="D237" s="76">
        <f>D238</f>
        <v>347.66</v>
      </c>
    </row>
    <row r="238" spans="1:4" x14ac:dyDescent="0.2">
      <c r="A238" s="482" t="s">
        <v>707</v>
      </c>
      <c r="B238" s="89" t="s">
        <v>229</v>
      </c>
      <c r="C238" s="14"/>
      <c r="D238" s="79">
        <f>D35</f>
        <v>347.66</v>
      </c>
    </row>
    <row r="239" spans="1:4" x14ac:dyDescent="0.2">
      <c r="A239" s="116" t="s">
        <v>343</v>
      </c>
      <c r="B239" s="88" t="s">
        <v>136</v>
      </c>
      <c r="C239" s="5" t="s">
        <v>362</v>
      </c>
      <c r="D239" s="519">
        <f>D240</f>
        <v>548.96</v>
      </c>
    </row>
    <row r="240" spans="1:4" x14ac:dyDescent="0.2">
      <c r="A240" s="482" t="s">
        <v>708</v>
      </c>
      <c r="B240" s="89" t="s">
        <v>229</v>
      </c>
      <c r="C240" s="14"/>
      <c r="D240" s="79">
        <f>D38+D196+D186</f>
        <v>548.96</v>
      </c>
    </row>
    <row r="241" spans="1:7" x14ac:dyDescent="0.2">
      <c r="A241" s="170" t="s">
        <v>709</v>
      </c>
      <c r="B241" s="145" t="s">
        <v>195</v>
      </c>
      <c r="C241" s="168"/>
      <c r="D241" s="171"/>
    </row>
    <row r="242" spans="1:7" x14ac:dyDescent="0.2">
      <c r="A242" s="117"/>
      <c r="B242" s="146" t="s">
        <v>433</v>
      </c>
      <c r="C242" s="4"/>
      <c r="D242" s="76">
        <f>D213+D218+D222+D226+D228+D230+D234+D236+D238+D240</f>
        <v>19228.242999999999</v>
      </c>
      <c r="E242" s="6"/>
    </row>
    <row r="243" spans="1:7" ht="13.5" customHeight="1" x14ac:dyDescent="0.2">
      <c r="A243" s="117"/>
      <c r="B243" s="146" t="s">
        <v>432</v>
      </c>
      <c r="C243" s="4"/>
      <c r="D243" s="428">
        <f>D231+D223+D219+D214+D233</f>
        <v>1678.6880000000001</v>
      </c>
    </row>
    <row r="244" spans="1:7" ht="12.75" customHeight="1" x14ac:dyDescent="0.2">
      <c r="A244" s="117"/>
      <c r="B244" s="146" t="s">
        <v>431</v>
      </c>
      <c r="C244" s="4"/>
      <c r="D244" s="428">
        <f>D215</f>
        <v>4329.4000000000005</v>
      </c>
    </row>
    <row r="245" spans="1:7" ht="14.25" customHeight="1" x14ac:dyDescent="0.2">
      <c r="A245" s="117"/>
      <c r="B245" s="107" t="s">
        <v>409</v>
      </c>
      <c r="C245" s="4"/>
      <c r="D245" s="428">
        <f>D224+D220+D216</f>
        <v>661.6</v>
      </c>
      <c r="E245" s="592"/>
      <c r="F245" s="593"/>
      <c r="G245" s="593"/>
    </row>
    <row r="246" spans="1:7" x14ac:dyDescent="0.2">
      <c r="A246" s="117"/>
      <c r="B246" s="88" t="s">
        <v>196</v>
      </c>
      <c r="C246" s="14"/>
      <c r="D246" s="76">
        <f>SUM(D242:D245)</f>
        <v>25897.930999999997</v>
      </c>
    </row>
    <row r="247" spans="1:7" ht="15.75" customHeight="1" x14ac:dyDescent="0.2">
      <c r="A247" s="117"/>
      <c r="B247" s="81" t="s">
        <v>281</v>
      </c>
      <c r="C247" s="9"/>
      <c r="D247" s="76">
        <f>D211-D239</f>
        <v>25348.971000000001</v>
      </c>
    </row>
    <row r="250" spans="1:7" x14ac:dyDescent="0.2">
      <c r="E250" s="6"/>
    </row>
    <row r="251" spans="1:7" x14ac:dyDescent="0.2">
      <c r="F251" s="441"/>
    </row>
    <row r="252" spans="1:7" x14ac:dyDescent="0.2">
      <c r="F252" s="441"/>
    </row>
  </sheetData>
  <mergeCells count="26">
    <mergeCell ref="C48:C49"/>
    <mergeCell ref="C83:C85"/>
    <mergeCell ref="C39:C40"/>
    <mergeCell ref="E245:G245"/>
    <mergeCell ref="C204:C206"/>
    <mergeCell ref="C123:C124"/>
    <mergeCell ref="C139:C140"/>
    <mergeCell ref="C156:C157"/>
    <mergeCell ref="C172:C173"/>
    <mergeCell ref="C141:C144"/>
    <mergeCell ref="C158:C161"/>
    <mergeCell ref="C174:C177"/>
    <mergeCell ref="C196:C197"/>
    <mergeCell ref="C151:C152"/>
    <mergeCell ref="C125:C128"/>
    <mergeCell ref="A9:A11"/>
    <mergeCell ref="B9:B12"/>
    <mergeCell ref="C9:C12"/>
    <mergeCell ref="D9:D12"/>
    <mergeCell ref="C20:C21"/>
    <mergeCell ref="C1:E1"/>
    <mergeCell ref="C2:E2"/>
    <mergeCell ref="C3:E3"/>
    <mergeCell ref="C4:D4"/>
    <mergeCell ref="A7:D7"/>
    <mergeCell ref="A6:D6"/>
  </mergeCells>
  <phoneticPr fontId="7" type="noConversion"/>
  <pageMargins left="0.42499999999999999" right="0" top="0.39370078740157483" bottom="0.39370078740157483" header="0" footer="0"/>
  <pageSetup scale="92"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33C726-87E8-4439-B4D7-F8D70AAEF374}">
  <sheetPr>
    <tabColor rgb="FF92D050"/>
    <pageSetUpPr fitToPage="1"/>
  </sheetPr>
  <dimension ref="A1:AB38"/>
  <sheetViews>
    <sheetView workbookViewId="0">
      <selection activeCell="J10" sqref="J10:J11"/>
    </sheetView>
  </sheetViews>
  <sheetFormatPr defaultRowHeight="12.75" x14ac:dyDescent="0.2"/>
  <cols>
    <col min="2" max="2" width="18.5703125" customWidth="1"/>
    <col min="3" max="27" width="9.140625" style="239"/>
  </cols>
  <sheetData>
    <row r="1" spans="1:28" ht="15.75" x14ac:dyDescent="0.25">
      <c r="V1" s="125"/>
      <c r="W1" s="617" t="s">
        <v>300</v>
      </c>
      <c r="X1" s="617"/>
      <c r="Y1" s="617"/>
      <c r="Z1" s="617"/>
      <c r="AA1" s="617"/>
    </row>
    <row r="2" spans="1:28" ht="15.75" x14ac:dyDescent="0.25">
      <c r="R2" s="198"/>
      <c r="S2" s="198"/>
      <c r="V2" s="125"/>
      <c r="W2" s="618" t="s">
        <v>713</v>
      </c>
      <c r="X2" s="618"/>
      <c r="Y2" s="618"/>
      <c r="Z2" s="199"/>
      <c r="AA2" s="199"/>
    </row>
    <row r="3" spans="1:28" ht="15.75" x14ac:dyDescent="0.25">
      <c r="J3" s="197"/>
      <c r="K3" s="197"/>
      <c r="L3" s="197"/>
      <c r="M3" s="197"/>
      <c r="N3" s="197"/>
      <c r="O3" s="197"/>
      <c r="P3" s="197"/>
      <c r="Q3" s="197"/>
      <c r="R3" s="198"/>
      <c r="S3" s="198"/>
      <c r="V3" s="125"/>
      <c r="W3" s="125" t="s">
        <v>424</v>
      </c>
      <c r="X3" s="125"/>
      <c r="Y3" s="125"/>
    </row>
    <row r="4" spans="1:28" ht="15.75" x14ac:dyDescent="0.25">
      <c r="J4" s="197"/>
      <c r="K4" s="197"/>
      <c r="L4" s="197"/>
      <c r="M4" s="197"/>
      <c r="N4" s="197"/>
      <c r="O4" s="197"/>
      <c r="P4" s="197"/>
      <c r="Q4" s="197"/>
      <c r="R4" s="198"/>
      <c r="S4" s="198"/>
      <c r="V4" s="125"/>
      <c r="W4" s="125" t="s">
        <v>512</v>
      </c>
      <c r="X4" s="125"/>
      <c r="Y4" s="125"/>
      <c r="Z4" s="198"/>
      <c r="AA4" s="198"/>
    </row>
    <row r="5" spans="1:28" ht="15.75" x14ac:dyDescent="0.25">
      <c r="C5" s="197" t="s">
        <v>716</v>
      </c>
      <c r="E5" s="197"/>
      <c r="F5" s="197"/>
      <c r="G5" s="197"/>
      <c r="H5" s="197"/>
      <c r="I5" s="197"/>
      <c r="J5" s="197"/>
      <c r="K5" s="197"/>
      <c r="L5" s="197"/>
      <c r="M5" s="197"/>
      <c r="N5" s="197"/>
      <c r="O5" s="197"/>
      <c r="P5" s="197"/>
      <c r="Q5" s="197"/>
      <c r="R5" s="197"/>
      <c r="S5" s="197"/>
      <c r="T5" s="198"/>
      <c r="U5" s="198"/>
      <c r="V5" s="200"/>
      <c r="W5" s="125"/>
      <c r="X5" s="125"/>
      <c r="Y5" s="125"/>
    </row>
    <row r="6" spans="1:28" x14ac:dyDescent="0.2">
      <c r="D6" s="197" t="s">
        <v>513</v>
      </c>
      <c r="E6" s="197"/>
      <c r="F6" s="197"/>
      <c r="G6" s="197"/>
      <c r="H6" s="197"/>
      <c r="I6" s="197"/>
    </row>
    <row r="7" spans="1:28" x14ac:dyDescent="0.2">
      <c r="E7" s="197"/>
      <c r="F7" s="197"/>
      <c r="G7" s="197"/>
      <c r="H7" s="197"/>
      <c r="I7" s="197"/>
    </row>
    <row r="8" spans="1:28" x14ac:dyDescent="0.2">
      <c r="A8" s="619"/>
      <c r="B8" s="620" t="s">
        <v>514</v>
      </c>
      <c r="C8" s="623" t="s">
        <v>515</v>
      </c>
      <c r="D8" s="623"/>
      <c r="E8" s="623"/>
      <c r="F8" s="623"/>
      <c r="G8" s="623"/>
      <c r="H8" s="623"/>
      <c r="I8" s="623"/>
      <c r="J8" s="623"/>
      <c r="K8" s="623"/>
      <c r="L8" s="623"/>
      <c r="M8" s="623"/>
      <c r="N8" s="623"/>
      <c r="O8" s="623"/>
      <c r="P8" s="623"/>
      <c r="Q8" s="623"/>
      <c r="R8" s="623"/>
      <c r="S8" s="623"/>
      <c r="T8" s="623"/>
      <c r="U8" s="623"/>
      <c r="V8" s="623"/>
      <c r="W8" s="623"/>
      <c r="X8" s="623"/>
      <c r="Y8" s="623"/>
      <c r="Z8" s="623"/>
      <c r="AA8" s="623"/>
      <c r="AB8" s="603" t="s">
        <v>496</v>
      </c>
    </row>
    <row r="9" spans="1:28" ht="18.75" customHeight="1" x14ac:dyDescent="0.2">
      <c r="A9" s="619"/>
      <c r="B9" s="621"/>
      <c r="C9" s="605" t="s">
        <v>516</v>
      </c>
      <c r="D9" s="605"/>
      <c r="E9" s="605"/>
      <c r="F9" s="605"/>
      <c r="G9" s="605"/>
      <c r="H9" s="605"/>
      <c r="I9" s="605"/>
      <c r="J9" s="605"/>
      <c r="K9" s="605"/>
      <c r="L9" s="605"/>
      <c r="M9" s="605"/>
      <c r="N9" s="606" t="s">
        <v>517</v>
      </c>
      <c r="O9" s="607"/>
      <c r="P9" s="607"/>
      <c r="Q9" s="608"/>
      <c r="R9" s="201" t="s">
        <v>518</v>
      </c>
      <c r="S9" s="201" t="s">
        <v>519</v>
      </c>
      <c r="T9" s="202" t="s">
        <v>520</v>
      </c>
      <c r="U9" s="604" t="s">
        <v>521</v>
      </c>
      <c r="V9" s="604"/>
      <c r="W9" s="604"/>
      <c r="X9" s="604"/>
      <c r="Y9" s="604"/>
      <c r="Z9" s="604"/>
      <c r="AA9" s="604"/>
      <c r="AB9" s="604"/>
    </row>
    <row r="10" spans="1:28" ht="28.5" customHeight="1" x14ac:dyDescent="0.2">
      <c r="A10" s="619"/>
      <c r="B10" s="621"/>
      <c r="C10" s="609" t="s">
        <v>522</v>
      </c>
      <c r="D10" s="611" t="s">
        <v>523</v>
      </c>
      <c r="E10" s="611" t="s">
        <v>524</v>
      </c>
      <c r="F10" s="611" t="s">
        <v>525</v>
      </c>
      <c r="G10" s="611" t="s">
        <v>774</v>
      </c>
      <c r="H10" s="611" t="s">
        <v>744</v>
      </c>
      <c r="I10" s="611" t="s">
        <v>773</v>
      </c>
      <c r="J10" s="611" t="s">
        <v>526</v>
      </c>
      <c r="K10" s="611" t="s">
        <v>743</v>
      </c>
      <c r="L10" s="611" t="s">
        <v>742</v>
      </c>
      <c r="M10" s="611" t="s">
        <v>527</v>
      </c>
      <c r="N10" s="611" t="s">
        <v>528</v>
      </c>
      <c r="O10" s="611" t="s">
        <v>772</v>
      </c>
      <c r="P10" s="615" t="s">
        <v>572</v>
      </c>
      <c r="Q10" s="611" t="s">
        <v>745</v>
      </c>
      <c r="R10" s="611" t="s">
        <v>529</v>
      </c>
      <c r="S10" s="611" t="s">
        <v>530</v>
      </c>
      <c r="T10" s="611" t="s">
        <v>325</v>
      </c>
      <c r="U10" s="611" t="s">
        <v>746</v>
      </c>
      <c r="V10" s="611" t="s">
        <v>747</v>
      </c>
      <c r="W10" s="611" t="s">
        <v>531</v>
      </c>
      <c r="X10" s="611" t="s">
        <v>532</v>
      </c>
      <c r="Y10" s="611" t="s">
        <v>533</v>
      </c>
      <c r="Z10" s="611" t="s">
        <v>534</v>
      </c>
      <c r="AA10" s="611" t="s">
        <v>535</v>
      </c>
      <c r="AB10" s="613" t="s">
        <v>0</v>
      </c>
    </row>
    <row r="11" spans="1:28" ht="80.25" customHeight="1" x14ac:dyDescent="0.2">
      <c r="A11" s="619"/>
      <c r="B11" s="622"/>
      <c r="C11" s="610"/>
      <c r="D11" s="612"/>
      <c r="E11" s="612"/>
      <c r="F11" s="612"/>
      <c r="G11" s="612"/>
      <c r="H11" s="612"/>
      <c r="I11" s="612"/>
      <c r="J11" s="612"/>
      <c r="K11" s="612"/>
      <c r="L11" s="612"/>
      <c r="M11" s="612"/>
      <c r="N11" s="612"/>
      <c r="O11" s="612"/>
      <c r="P11" s="616"/>
      <c r="Q11" s="612"/>
      <c r="R11" s="612"/>
      <c r="S11" s="612"/>
      <c r="T11" s="612"/>
      <c r="U11" s="612"/>
      <c r="V11" s="612"/>
      <c r="W11" s="612"/>
      <c r="X11" s="612"/>
      <c r="Y11" s="612"/>
      <c r="Z11" s="612"/>
      <c r="AA11" s="612"/>
      <c r="AB11" s="614"/>
    </row>
    <row r="12" spans="1:28" x14ac:dyDescent="0.2">
      <c r="A12" s="203"/>
      <c r="B12" s="339" t="s">
        <v>497</v>
      </c>
      <c r="C12" s="204"/>
      <c r="D12" s="205"/>
      <c r="E12" s="204"/>
      <c r="F12" s="204"/>
      <c r="G12" s="204"/>
      <c r="H12" s="204"/>
      <c r="I12" s="204"/>
      <c r="J12" s="204"/>
      <c r="K12" s="204"/>
      <c r="L12" s="204"/>
      <c r="M12" s="204"/>
      <c r="N12" s="204"/>
      <c r="O12" s="205"/>
      <c r="P12" s="205"/>
      <c r="Q12" s="204"/>
      <c r="R12" s="204"/>
      <c r="S12" s="204"/>
      <c r="T12" s="204"/>
      <c r="U12" s="204"/>
      <c r="V12" s="204"/>
      <c r="W12" s="204"/>
      <c r="X12" s="204"/>
      <c r="Y12" s="204"/>
      <c r="Z12" s="204"/>
      <c r="AA12" s="204"/>
      <c r="AB12" s="204"/>
    </row>
    <row r="13" spans="1:28" x14ac:dyDescent="0.2">
      <c r="A13" s="206"/>
      <c r="B13" s="207" t="s">
        <v>0</v>
      </c>
      <c r="C13" s="208">
        <v>0</v>
      </c>
      <c r="D13" s="208">
        <v>0</v>
      </c>
      <c r="E13" s="208">
        <v>43.7</v>
      </c>
      <c r="F13" s="208">
        <v>0</v>
      </c>
      <c r="G13" s="395">
        <v>8</v>
      </c>
      <c r="H13" s="208">
        <v>4.8</v>
      </c>
      <c r="I13" s="208">
        <v>34.299999999999997</v>
      </c>
      <c r="J13" s="395">
        <v>2.12</v>
      </c>
      <c r="K13" s="208">
        <v>0</v>
      </c>
      <c r="L13" s="395">
        <v>3.3959999999999999</v>
      </c>
      <c r="M13" s="395">
        <v>0.4</v>
      </c>
      <c r="N13" s="208">
        <v>0</v>
      </c>
      <c r="O13" s="208">
        <v>0</v>
      </c>
      <c r="P13" s="395">
        <v>22.152000000000001</v>
      </c>
      <c r="Q13" s="208">
        <v>0</v>
      </c>
      <c r="R13" s="208">
        <v>17.100000000000001</v>
      </c>
      <c r="S13" s="208">
        <v>8.1</v>
      </c>
      <c r="T13" s="208">
        <v>0</v>
      </c>
      <c r="U13" s="208">
        <v>0</v>
      </c>
      <c r="V13" s="208">
        <v>0</v>
      </c>
      <c r="W13" s="208">
        <v>0</v>
      </c>
      <c r="X13" s="208">
        <v>0</v>
      </c>
      <c r="Y13" s="208">
        <v>0</v>
      </c>
      <c r="Z13" s="208">
        <v>0</v>
      </c>
      <c r="AA13" s="208">
        <v>0</v>
      </c>
      <c r="AB13" s="208">
        <f>+C13+D13+E13+F13+G13+H13+I13+J13+K13+L13+M13+N13+O13+Q13+R13+S13+T13+U13+V13+W13+X13+Y13+Z13+AA13+P13</f>
        <v>144.06799999999998</v>
      </c>
    </row>
    <row r="14" spans="1:28" ht="21.75" x14ac:dyDescent="0.2">
      <c r="A14" s="204"/>
      <c r="B14" s="340" t="s">
        <v>536</v>
      </c>
      <c r="C14" s="208"/>
      <c r="D14" s="210"/>
      <c r="E14" s="208"/>
      <c r="F14" s="208"/>
      <c r="G14" s="208"/>
      <c r="H14" s="208"/>
      <c r="I14" s="208"/>
      <c r="J14" s="208"/>
      <c r="K14" s="208"/>
      <c r="L14" s="208"/>
      <c r="M14" s="208"/>
      <c r="N14" s="208"/>
      <c r="O14" s="208"/>
      <c r="P14" s="208"/>
      <c r="Q14" s="208"/>
      <c r="R14" s="208"/>
      <c r="S14" s="208"/>
      <c r="T14" s="208"/>
      <c r="U14" s="208"/>
      <c r="V14" s="208"/>
      <c r="W14" s="208"/>
      <c r="X14" s="208"/>
      <c r="Y14" s="208"/>
      <c r="Z14" s="208"/>
      <c r="AA14" s="208"/>
      <c r="AB14" s="208"/>
    </row>
    <row r="15" spans="1:28" x14ac:dyDescent="0.2">
      <c r="A15" s="204"/>
      <c r="B15" s="207" t="s">
        <v>0</v>
      </c>
      <c r="C15" s="395">
        <v>0.12</v>
      </c>
      <c r="D15" s="395">
        <v>17</v>
      </c>
      <c r="E15" s="208">
        <v>0</v>
      </c>
      <c r="F15" s="208">
        <v>0</v>
      </c>
      <c r="G15" s="208">
        <v>0</v>
      </c>
      <c r="H15" s="208">
        <v>0</v>
      </c>
      <c r="I15" s="208">
        <v>0</v>
      </c>
      <c r="J15" s="208">
        <v>0</v>
      </c>
      <c r="K15" s="208">
        <v>0</v>
      </c>
      <c r="L15" s="208">
        <v>0</v>
      </c>
      <c r="M15" s="208">
        <v>0</v>
      </c>
      <c r="N15" s="208">
        <v>0</v>
      </c>
      <c r="O15" s="208">
        <v>0</v>
      </c>
      <c r="P15" s="208">
        <v>0</v>
      </c>
      <c r="Q15" s="208">
        <v>0</v>
      </c>
      <c r="R15" s="208">
        <v>0</v>
      </c>
      <c r="S15" s="208">
        <v>0</v>
      </c>
      <c r="T15" s="208">
        <v>24</v>
      </c>
      <c r="U15" s="208">
        <v>71.2</v>
      </c>
      <c r="V15" s="208">
        <v>207.9</v>
      </c>
      <c r="W15" s="208">
        <v>350.8</v>
      </c>
      <c r="X15" s="208">
        <v>0</v>
      </c>
      <c r="Y15" s="395">
        <v>55.87</v>
      </c>
      <c r="Z15" s="395">
        <v>19.63</v>
      </c>
      <c r="AA15" s="208">
        <v>1.7</v>
      </c>
      <c r="AB15" s="208">
        <f t="shared" ref="AB15:AB31" si="0">+C15+D15+E15+F15+G15+H15+I15+J15+K15+L15+M15+N15+O15+Q15+R15+S15+T15+U15+V15+W15+X15+Y15+Z15+AA15</f>
        <v>748.22</v>
      </c>
    </row>
    <row r="16" spans="1:28" x14ac:dyDescent="0.2">
      <c r="A16" s="204"/>
      <c r="B16" s="341" t="s">
        <v>17</v>
      </c>
      <c r="C16" s="208"/>
      <c r="D16" s="208"/>
      <c r="E16" s="208"/>
      <c r="F16" s="208"/>
      <c r="G16" s="208"/>
      <c r="H16" s="208"/>
      <c r="I16" s="208"/>
      <c r="J16" s="208"/>
      <c r="K16" s="208"/>
      <c r="L16" s="208"/>
      <c r="M16" s="208"/>
      <c r="N16" s="208"/>
      <c r="O16" s="208"/>
      <c r="P16" s="208"/>
      <c r="Q16" s="208"/>
      <c r="R16" s="208"/>
      <c r="S16" s="208"/>
      <c r="T16" s="208"/>
      <c r="U16" s="208"/>
      <c r="V16" s="208"/>
      <c r="W16" s="208"/>
      <c r="X16" s="208"/>
      <c r="Y16" s="208"/>
      <c r="Z16" s="208"/>
      <c r="AA16" s="208"/>
      <c r="AB16" s="208"/>
    </row>
    <row r="17" spans="1:28" x14ac:dyDescent="0.2">
      <c r="A17" s="204"/>
      <c r="B17" s="207" t="s">
        <v>0</v>
      </c>
      <c r="C17" s="208">
        <v>0</v>
      </c>
      <c r="D17" s="208">
        <v>0</v>
      </c>
      <c r="E17" s="208">
        <v>0</v>
      </c>
      <c r="F17" s="208">
        <v>0</v>
      </c>
      <c r="G17" s="208">
        <v>0</v>
      </c>
      <c r="H17" s="208">
        <v>0</v>
      </c>
      <c r="I17" s="208">
        <v>0</v>
      </c>
      <c r="J17" s="208">
        <v>0</v>
      </c>
      <c r="K17" s="208">
        <v>0</v>
      </c>
      <c r="L17" s="208">
        <v>0</v>
      </c>
      <c r="M17" s="208">
        <v>0</v>
      </c>
      <c r="N17" s="208">
        <v>0</v>
      </c>
      <c r="O17" s="208">
        <v>68</v>
      </c>
      <c r="P17" s="208">
        <v>0</v>
      </c>
      <c r="Q17" s="208">
        <v>94</v>
      </c>
      <c r="R17" s="208">
        <v>0</v>
      </c>
      <c r="S17" s="208">
        <v>0</v>
      </c>
      <c r="T17" s="208">
        <v>0</v>
      </c>
      <c r="U17" s="208">
        <v>0</v>
      </c>
      <c r="V17" s="208">
        <v>0</v>
      </c>
      <c r="W17" s="208">
        <v>0</v>
      </c>
      <c r="X17" s="208">
        <v>0</v>
      </c>
      <c r="Y17" s="208">
        <v>0</v>
      </c>
      <c r="Z17" s="208">
        <v>0</v>
      </c>
      <c r="AA17" s="208">
        <v>0</v>
      </c>
      <c r="AB17" s="208">
        <f t="shared" si="0"/>
        <v>162</v>
      </c>
    </row>
    <row r="18" spans="1:28" s="239" customFormat="1" x14ac:dyDescent="0.2">
      <c r="A18" s="204"/>
      <c r="B18" s="340" t="s">
        <v>45</v>
      </c>
      <c r="C18" s="212"/>
      <c r="D18" s="212"/>
      <c r="E18" s="212"/>
      <c r="F18" s="212"/>
      <c r="G18" s="212"/>
      <c r="H18" s="212"/>
      <c r="I18" s="212"/>
      <c r="J18" s="212"/>
      <c r="K18" s="212"/>
      <c r="L18" s="212"/>
      <c r="M18" s="212"/>
      <c r="N18" s="212"/>
      <c r="O18" s="213"/>
      <c r="P18" s="213"/>
      <c r="Q18" s="212"/>
      <c r="R18" s="212"/>
      <c r="S18" s="212"/>
      <c r="T18" s="208"/>
      <c r="U18" s="212"/>
      <c r="V18" s="212"/>
      <c r="W18" s="212"/>
      <c r="X18" s="212"/>
      <c r="Y18" s="212"/>
      <c r="Z18" s="212"/>
      <c r="AA18" s="212"/>
      <c r="AB18" s="208"/>
    </row>
    <row r="19" spans="1:28" s="239" customFormat="1" x14ac:dyDescent="0.2">
      <c r="A19" s="204"/>
      <c r="B19" s="207" t="s">
        <v>0</v>
      </c>
      <c r="C19" s="208">
        <v>0</v>
      </c>
      <c r="D19" s="208">
        <v>0</v>
      </c>
      <c r="E19" s="208">
        <v>0</v>
      </c>
      <c r="F19" s="208">
        <v>0</v>
      </c>
      <c r="G19" s="208">
        <v>0</v>
      </c>
      <c r="H19" s="208">
        <v>0</v>
      </c>
      <c r="I19" s="208">
        <v>0</v>
      </c>
      <c r="J19" s="208">
        <v>0</v>
      </c>
      <c r="K19" s="208">
        <v>0</v>
      </c>
      <c r="L19" s="208">
        <v>0</v>
      </c>
      <c r="M19" s="208">
        <v>0</v>
      </c>
      <c r="N19" s="208">
        <v>0</v>
      </c>
      <c r="O19" s="208">
        <v>6</v>
      </c>
      <c r="P19" s="208">
        <v>0</v>
      </c>
      <c r="Q19" s="208">
        <v>0</v>
      </c>
      <c r="R19" s="208">
        <v>0</v>
      </c>
      <c r="S19" s="208">
        <v>0</v>
      </c>
      <c r="T19" s="208">
        <v>5.3</v>
      </c>
      <c r="U19" s="208">
        <v>0</v>
      </c>
      <c r="V19" s="208">
        <v>0</v>
      </c>
      <c r="W19" s="208">
        <v>0</v>
      </c>
      <c r="X19" s="208">
        <v>0</v>
      </c>
      <c r="Y19" s="208">
        <v>0</v>
      </c>
      <c r="Z19" s="208">
        <v>0</v>
      </c>
      <c r="AA19" s="208">
        <v>0</v>
      </c>
      <c r="AB19" s="208">
        <f t="shared" si="0"/>
        <v>11.3</v>
      </c>
    </row>
    <row r="20" spans="1:28" s="239" customFormat="1" x14ac:dyDescent="0.2">
      <c r="A20" s="204"/>
      <c r="B20" s="340" t="s">
        <v>50</v>
      </c>
      <c r="C20" s="208"/>
      <c r="D20" s="208"/>
      <c r="E20" s="208"/>
      <c r="F20" s="208"/>
      <c r="G20" s="208"/>
      <c r="H20" s="208"/>
      <c r="I20" s="208"/>
      <c r="J20" s="208"/>
      <c r="K20" s="208"/>
      <c r="L20" s="208"/>
      <c r="M20" s="208"/>
      <c r="N20" s="208"/>
      <c r="O20" s="208"/>
      <c r="P20" s="208"/>
      <c r="Q20" s="208"/>
      <c r="R20" s="208"/>
      <c r="S20" s="208"/>
      <c r="T20" s="208"/>
      <c r="U20" s="208"/>
      <c r="V20" s="208"/>
      <c r="W20" s="208"/>
      <c r="X20" s="208"/>
      <c r="Y20" s="208"/>
      <c r="Z20" s="208"/>
      <c r="AA20" s="208"/>
      <c r="AB20" s="208"/>
    </row>
    <row r="21" spans="1:28" s="239" customFormat="1" x14ac:dyDescent="0.2">
      <c r="A21" s="204"/>
      <c r="B21" s="207" t="s">
        <v>0</v>
      </c>
      <c r="C21" s="208">
        <v>0</v>
      </c>
      <c r="D21" s="208">
        <v>0</v>
      </c>
      <c r="E21" s="208">
        <v>0</v>
      </c>
      <c r="F21" s="208">
        <v>0</v>
      </c>
      <c r="G21" s="208">
        <v>0</v>
      </c>
      <c r="H21" s="208">
        <v>0</v>
      </c>
      <c r="I21" s="208">
        <v>0</v>
      </c>
      <c r="J21" s="208">
        <v>0</v>
      </c>
      <c r="K21" s="208">
        <v>0</v>
      </c>
      <c r="L21" s="208">
        <v>0</v>
      </c>
      <c r="M21" s="208">
        <v>0</v>
      </c>
      <c r="N21" s="208">
        <v>0</v>
      </c>
      <c r="O21" s="208">
        <v>7</v>
      </c>
      <c r="P21" s="208">
        <v>0</v>
      </c>
      <c r="Q21" s="208">
        <v>0</v>
      </c>
      <c r="R21" s="208">
        <v>0</v>
      </c>
      <c r="S21" s="208">
        <v>0</v>
      </c>
      <c r="T21" s="208">
        <v>0</v>
      </c>
      <c r="U21" s="208">
        <v>0</v>
      </c>
      <c r="V21" s="208">
        <v>0</v>
      </c>
      <c r="W21" s="208">
        <v>0</v>
      </c>
      <c r="X21" s="208">
        <v>0</v>
      </c>
      <c r="Y21" s="208">
        <v>0</v>
      </c>
      <c r="Z21" s="208">
        <v>0</v>
      </c>
      <c r="AA21" s="208">
        <v>0</v>
      </c>
      <c r="AB21" s="208">
        <f t="shared" si="0"/>
        <v>7</v>
      </c>
    </row>
    <row r="22" spans="1:28" s="239" customFormat="1" ht="21.75" x14ac:dyDescent="0.2">
      <c r="A22" s="204"/>
      <c r="B22" s="340" t="s">
        <v>54</v>
      </c>
      <c r="C22" s="208"/>
      <c r="D22" s="210"/>
      <c r="E22" s="208"/>
      <c r="F22" s="208"/>
      <c r="G22" s="208"/>
      <c r="H22" s="208"/>
      <c r="I22" s="208"/>
      <c r="J22" s="208"/>
      <c r="K22" s="208"/>
      <c r="L22" s="208"/>
      <c r="M22" s="208"/>
      <c r="N22" s="208"/>
      <c r="O22" s="210"/>
      <c r="P22" s="210"/>
      <c r="Q22" s="208"/>
      <c r="R22" s="208"/>
      <c r="S22" s="208"/>
      <c r="T22" s="208"/>
      <c r="U22" s="208"/>
      <c r="V22" s="208"/>
      <c r="W22" s="208"/>
      <c r="X22" s="208"/>
      <c r="Y22" s="208"/>
      <c r="Z22" s="208"/>
      <c r="AA22" s="208"/>
      <c r="AB22" s="208"/>
    </row>
    <row r="23" spans="1:28" s="239" customFormat="1" x14ac:dyDescent="0.2">
      <c r="A23" s="204"/>
      <c r="B23" s="207" t="s">
        <v>0</v>
      </c>
      <c r="C23" s="208">
        <v>0</v>
      </c>
      <c r="D23" s="208">
        <v>0</v>
      </c>
      <c r="E23" s="208">
        <v>0</v>
      </c>
      <c r="F23" s="208">
        <v>0</v>
      </c>
      <c r="G23" s="208">
        <v>0</v>
      </c>
      <c r="H23" s="208">
        <v>0</v>
      </c>
      <c r="I23" s="208">
        <v>0</v>
      </c>
      <c r="J23" s="208">
        <v>0</v>
      </c>
      <c r="K23" s="208">
        <v>0.7</v>
      </c>
      <c r="L23" s="208">
        <v>0</v>
      </c>
      <c r="M23" s="208">
        <v>0</v>
      </c>
      <c r="N23" s="208">
        <v>0</v>
      </c>
      <c r="O23" s="208">
        <v>0</v>
      </c>
      <c r="P23" s="208">
        <v>0</v>
      </c>
      <c r="Q23" s="208">
        <v>0</v>
      </c>
      <c r="R23" s="208">
        <v>0</v>
      </c>
      <c r="S23" s="208">
        <v>0</v>
      </c>
      <c r="T23" s="208">
        <v>5.3</v>
      </c>
      <c r="U23" s="208">
        <v>0</v>
      </c>
      <c r="V23" s="208">
        <v>0</v>
      </c>
      <c r="W23" s="208">
        <v>0</v>
      </c>
      <c r="X23" s="208">
        <v>0</v>
      </c>
      <c r="Y23" s="208">
        <v>0</v>
      </c>
      <c r="Z23" s="208">
        <v>0</v>
      </c>
      <c r="AA23" s="208">
        <v>0</v>
      </c>
      <c r="AB23" s="208">
        <f t="shared" si="0"/>
        <v>6</v>
      </c>
    </row>
    <row r="24" spans="1:28" s="239" customFormat="1" x14ac:dyDescent="0.2">
      <c r="A24" s="204"/>
      <c r="B24" s="341" t="s">
        <v>5</v>
      </c>
      <c r="C24" s="208"/>
      <c r="D24" s="210"/>
      <c r="E24" s="208"/>
      <c r="F24" s="208"/>
      <c r="G24" s="208"/>
      <c r="H24" s="208"/>
      <c r="I24" s="208"/>
      <c r="J24" s="208"/>
      <c r="K24" s="208"/>
      <c r="L24" s="208"/>
      <c r="M24" s="208"/>
      <c r="N24" s="208"/>
      <c r="O24" s="210"/>
      <c r="P24" s="210"/>
      <c r="Q24" s="208"/>
      <c r="R24" s="208"/>
      <c r="S24" s="208"/>
      <c r="T24" s="208"/>
      <c r="U24" s="208"/>
      <c r="V24" s="208"/>
      <c r="W24" s="208"/>
      <c r="X24" s="208"/>
      <c r="Y24" s="208"/>
      <c r="Z24" s="208"/>
      <c r="AA24" s="208"/>
      <c r="AB24" s="208"/>
    </row>
    <row r="25" spans="1:28" s="239" customFormat="1" x14ac:dyDescent="0.2">
      <c r="A25" s="204"/>
      <c r="B25" s="207" t="s">
        <v>0</v>
      </c>
      <c r="C25" s="208">
        <v>0</v>
      </c>
      <c r="D25" s="208">
        <v>0</v>
      </c>
      <c r="E25" s="208">
        <v>0</v>
      </c>
      <c r="F25" s="208">
        <v>0</v>
      </c>
      <c r="G25" s="208">
        <v>0</v>
      </c>
      <c r="H25" s="208">
        <v>0</v>
      </c>
      <c r="I25" s="208">
        <v>0</v>
      </c>
      <c r="J25" s="208">
        <v>0</v>
      </c>
      <c r="K25" s="208">
        <v>0</v>
      </c>
      <c r="L25" s="208">
        <v>0</v>
      </c>
      <c r="M25" s="208">
        <v>0</v>
      </c>
      <c r="N25" s="208">
        <v>0</v>
      </c>
      <c r="O25" s="208">
        <v>22.8</v>
      </c>
      <c r="P25" s="208">
        <v>0</v>
      </c>
      <c r="Q25" s="208">
        <v>0</v>
      </c>
      <c r="R25" s="208">
        <v>0</v>
      </c>
      <c r="S25" s="208">
        <v>0</v>
      </c>
      <c r="T25" s="208">
        <v>5.3</v>
      </c>
      <c r="U25" s="208">
        <v>0</v>
      </c>
      <c r="V25" s="208">
        <v>0</v>
      </c>
      <c r="W25" s="208">
        <v>0</v>
      </c>
      <c r="X25" s="208">
        <v>0</v>
      </c>
      <c r="Y25" s="208">
        <v>0</v>
      </c>
      <c r="Z25" s="208">
        <v>0</v>
      </c>
      <c r="AA25" s="208">
        <v>0</v>
      </c>
      <c r="AB25" s="208">
        <f t="shared" si="0"/>
        <v>28.1</v>
      </c>
    </row>
    <row r="26" spans="1:28" s="239" customFormat="1" x14ac:dyDescent="0.2">
      <c r="A26" s="204"/>
      <c r="B26" s="341" t="s">
        <v>6</v>
      </c>
      <c r="C26" s="208"/>
      <c r="D26" s="210"/>
      <c r="E26" s="208"/>
      <c r="F26" s="208"/>
      <c r="G26" s="208"/>
      <c r="H26" s="208"/>
      <c r="I26" s="208"/>
      <c r="J26" s="208"/>
      <c r="K26" s="208"/>
      <c r="L26" s="208"/>
      <c r="M26" s="208"/>
      <c r="N26" s="208"/>
      <c r="O26" s="208"/>
      <c r="P26" s="208"/>
      <c r="Q26" s="208"/>
      <c r="R26" s="208"/>
      <c r="S26" s="208"/>
      <c r="T26" s="208"/>
      <c r="U26" s="208"/>
      <c r="V26" s="208"/>
      <c r="W26" s="208"/>
      <c r="X26" s="208"/>
      <c r="Y26" s="208"/>
      <c r="Z26" s="208"/>
      <c r="AA26" s="208"/>
      <c r="AB26" s="208"/>
    </row>
    <row r="27" spans="1:28" s="239" customFormat="1" x14ac:dyDescent="0.2">
      <c r="A27" s="204"/>
      <c r="B27" s="207" t="s">
        <v>0</v>
      </c>
      <c r="C27" s="208">
        <v>0</v>
      </c>
      <c r="D27" s="208">
        <v>0</v>
      </c>
      <c r="E27" s="208">
        <v>0</v>
      </c>
      <c r="F27" s="208">
        <v>0</v>
      </c>
      <c r="G27" s="208">
        <v>0</v>
      </c>
      <c r="H27" s="208">
        <v>0</v>
      </c>
      <c r="I27" s="208">
        <v>0</v>
      </c>
      <c r="J27" s="208">
        <v>0</v>
      </c>
      <c r="K27" s="208">
        <v>0</v>
      </c>
      <c r="L27" s="208">
        <v>0</v>
      </c>
      <c r="M27" s="208">
        <v>0</v>
      </c>
      <c r="N27" s="208">
        <v>0</v>
      </c>
      <c r="O27" s="208">
        <v>7</v>
      </c>
      <c r="P27" s="208">
        <v>0</v>
      </c>
      <c r="Q27" s="208">
        <v>0</v>
      </c>
      <c r="R27" s="208">
        <v>0</v>
      </c>
      <c r="S27" s="208">
        <v>0</v>
      </c>
      <c r="T27" s="208">
        <v>0</v>
      </c>
      <c r="U27" s="208">
        <v>0</v>
      </c>
      <c r="V27" s="208">
        <v>0</v>
      </c>
      <c r="W27" s="208">
        <v>0</v>
      </c>
      <c r="X27" s="208">
        <v>0</v>
      </c>
      <c r="Y27" s="208">
        <v>0</v>
      </c>
      <c r="Z27" s="208">
        <v>0</v>
      </c>
      <c r="AA27" s="208">
        <v>0</v>
      </c>
      <c r="AB27" s="208">
        <f t="shared" si="0"/>
        <v>7</v>
      </c>
    </row>
    <row r="28" spans="1:28" x14ac:dyDescent="0.2">
      <c r="A28" s="204"/>
      <c r="B28" s="341" t="s">
        <v>537</v>
      </c>
      <c r="C28" s="208"/>
      <c r="D28" s="208"/>
      <c r="E28" s="208"/>
      <c r="F28" s="208"/>
      <c r="G28" s="208"/>
      <c r="H28" s="208"/>
      <c r="I28" s="208"/>
      <c r="J28" s="208"/>
      <c r="K28" s="208"/>
      <c r="L28" s="208"/>
      <c r="M28" s="208"/>
      <c r="N28" s="208"/>
      <c r="O28" s="210"/>
      <c r="P28" s="210"/>
      <c r="Q28" s="208"/>
      <c r="R28" s="208"/>
      <c r="S28" s="208"/>
      <c r="T28" s="208"/>
      <c r="U28" s="208"/>
      <c r="V28" s="208"/>
      <c r="W28" s="208"/>
      <c r="X28" s="208"/>
      <c r="Y28" s="208"/>
      <c r="Z28" s="208"/>
      <c r="AA28" s="208"/>
      <c r="AB28" s="208"/>
    </row>
    <row r="29" spans="1:28" x14ac:dyDescent="0.2">
      <c r="A29" s="204"/>
      <c r="B29" s="207" t="s">
        <v>0</v>
      </c>
      <c r="C29" s="208">
        <v>0</v>
      </c>
      <c r="D29" s="208">
        <v>0</v>
      </c>
      <c r="E29" s="208">
        <v>0</v>
      </c>
      <c r="F29" s="208">
        <v>222</v>
      </c>
      <c r="G29" s="208">
        <v>0</v>
      </c>
      <c r="H29" s="208">
        <v>0</v>
      </c>
      <c r="I29" s="208">
        <v>0</v>
      </c>
      <c r="J29" s="208">
        <v>0</v>
      </c>
      <c r="K29" s="208">
        <v>0</v>
      </c>
      <c r="L29" s="208">
        <v>0</v>
      </c>
      <c r="M29" s="208">
        <v>0</v>
      </c>
      <c r="N29" s="208">
        <v>0</v>
      </c>
      <c r="O29" s="208">
        <v>0</v>
      </c>
      <c r="P29" s="208">
        <v>0</v>
      </c>
      <c r="Q29" s="208">
        <v>0</v>
      </c>
      <c r="R29" s="208">
        <v>0</v>
      </c>
      <c r="S29" s="208">
        <v>0</v>
      </c>
      <c r="T29" s="208">
        <v>0</v>
      </c>
      <c r="U29" s="208">
        <v>0</v>
      </c>
      <c r="V29" s="208">
        <v>0</v>
      </c>
      <c r="W29" s="208">
        <v>0</v>
      </c>
      <c r="X29" s="208">
        <v>0</v>
      </c>
      <c r="Y29" s="208">
        <v>0</v>
      </c>
      <c r="Z29" s="208">
        <v>0</v>
      </c>
      <c r="AA29" s="208">
        <v>0</v>
      </c>
      <c r="AB29" s="208">
        <f t="shared" si="0"/>
        <v>222</v>
      </c>
    </row>
    <row r="30" spans="1:28" ht="21" customHeight="1" x14ac:dyDescent="0.2">
      <c r="A30" s="204"/>
      <c r="B30" s="340" t="s">
        <v>99</v>
      </c>
      <c r="C30" s="208"/>
      <c r="D30" s="208"/>
      <c r="E30" s="208"/>
      <c r="F30" s="208"/>
      <c r="G30" s="208"/>
      <c r="H30" s="208"/>
      <c r="I30" s="208"/>
      <c r="J30" s="208"/>
      <c r="K30" s="208"/>
      <c r="L30" s="208"/>
      <c r="M30" s="208"/>
      <c r="N30" s="208"/>
      <c r="O30" s="210"/>
      <c r="P30" s="210"/>
      <c r="Q30" s="208"/>
      <c r="R30" s="208"/>
      <c r="S30" s="208"/>
      <c r="T30" s="208"/>
      <c r="U30" s="208"/>
      <c r="V30" s="208"/>
      <c r="W30" s="208"/>
      <c r="X30" s="208"/>
      <c r="Y30" s="208"/>
      <c r="Z30" s="208"/>
      <c r="AA30" s="208"/>
      <c r="AB30" s="208"/>
    </row>
    <row r="31" spans="1:28" x14ac:dyDescent="0.2">
      <c r="A31" s="204"/>
      <c r="B31" s="207" t="s">
        <v>0</v>
      </c>
      <c r="C31" s="208">
        <v>0</v>
      </c>
      <c r="D31" s="208">
        <v>0</v>
      </c>
      <c r="E31" s="208">
        <v>0</v>
      </c>
      <c r="F31" s="208">
        <v>0</v>
      </c>
      <c r="G31" s="208">
        <v>0</v>
      </c>
      <c r="H31" s="208">
        <v>0</v>
      </c>
      <c r="I31" s="208">
        <v>0</v>
      </c>
      <c r="J31" s="208">
        <v>0</v>
      </c>
      <c r="K31" s="208">
        <v>0</v>
      </c>
      <c r="L31" s="208">
        <v>0</v>
      </c>
      <c r="M31" s="208">
        <v>0</v>
      </c>
      <c r="N31" s="208">
        <v>0</v>
      </c>
      <c r="O31" s="208">
        <v>0</v>
      </c>
      <c r="P31" s="208">
        <v>0</v>
      </c>
      <c r="Q31" s="208">
        <v>0</v>
      </c>
      <c r="R31" s="208">
        <v>0</v>
      </c>
      <c r="S31" s="208">
        <v>0</v>
      </c>
      <c r="T31" s="208">
        <v>0</v>
      </c>
      <c r="U31" s="208">
        <v>0</v>
      </c>
      <c r="V31" s="208">
        <v>0</v>
      </c>
      <c r="W31" s="208">
        <v>343</v>
      </c>
      <c r="X31" s="208">
        <v>0</v>
      </c>
      <c r="Y31" s="208">
        <v>0</v>
      </c>
      <c r="Z31" s="208">
        <v>0</v>
      </c>
      <c r="AA31" s="208">
        <v>0</v>
      </c>
      <c r="AB31" s="208">
        <f t="shared" si="0"/>
        <v>343</v>
      </c>
    </row>
    <row r="32" spans="1:28" x14ac:dyDescent="0.2">
      <c r="A32" s="209"/>
      <c r="B32" s="211" t="s">
        <v>0</v>
      </c>
      <c r="C32" s="208">
        <f t="shared" ref="C32:AA32" si="1">+C13+C15+C17+C19+C21+C23+C25+C27+C29+C31</f>
        <v>0.12</v>
      </c>
      <c r="D32" s="208">
        <f t="shared" si="1"/>
        <v>17</v>
      </c>
      <c r="E32" s="208">
        <f t="shared" si="1"/>
        <v>43.7</v>
      </c>
      <c r="F32" s="208">
        <f t="shared" si="1"/>
        <v>222</v>
      </c>
      <c r="G32" s="208">
        <f t="shared" si="1"/>
        <v>8</v>
      </c>
      <c r="H32" s="208">
        <f t="shared" si="1"/>
        <v>4.8</v>
      </c>
      <c r="I32" s="208">
        <f t="shared" si="1"/>
        <v>34.299999999999997</v>
      </c>
      <c r="J32" s="208">
        <f t="shared" si="1"/>
        <v>2.12</v>
      </c>
      <c r="K32" s="208">
        <f t="shared" si="1"/>
        <v>0.7</v>
      </c>
      <c r="L32" s="208">
        <f t="shared" si="1"/>
        <v>3.3959999999999999</v>
      </c>
      <c r="M32" s="395">
        <f t="shared" si="1"/>
        <v>0.4</v>
      </c>
      <c r="N32" s="208">
        <f t="shared" si="1"/>
        <v>0</v>
      </c>
      <c r="O32" s="208">
        <f t="shared" si="1"/>
        <v>110.8</v>
      </c>
      <c r="P32" s="208">
        <f t="shared" si="1"/>
        <v>22.152000000000001</v>
      </c>
      <c r="Q32" s="208">
        <f t="shared" si="1"/>
        <v>94</v>
      </c>
      <c r="R32" s="208">
        <f t="shared" si="1"/>
        <v>17.100000000000001</v>
      </c>
      <c r="S32" s="208">
        <f t="shared" si="1"/>
        <v>8.1</v>
      </c>
      <c r="T32" s="208">
        <f t="shared" si="1"/>
        <v>39.9</v>
      </c>
      <c r="U32" s="208">
        <f t="shared" si="1"/>
        <v>71.2</v>
      </c>
      <c r="V32" s="208">
        <f t="shared" si="1"/>
        <v>207.9</v>
      </c>
      <c r="W32" s="208">
        <f t="shared" si="1"/>
        <v>693.8</v>
      </c>
      <c r="X32" s="208">
        <f t="shared" si="1"/>
        <v>0</v>
      </c>
      <c r="Y32" s="395">
        <f t="shared" si="1"/>
        <v>55.87</v>
      </c>
      <c r="Z32" s="395">
        <f t="shared" si="1"/>
        <v>19.63</v>
      </c>
      <c r="AA32" s="208">
        <f t="shared" si="1"/>
        <v>1.7</v>
      </c>
      <c r="AB32" s="208">
        <f>+C32+D32+E32+F32+G32+H32+I32+J32+K32+L32+M32+N32+O32+Q32+R32+S32+T32+U32+V32+W32+X32+Y32+Z32+AA32+P32</f>
        <v>1678.6880000000001</v>
      </c>
    </row>
    <row r="33" spans="2:10" x14ac:dyDescent="0.2">
      <c r="B33" s="196" t="s">
        <v>538</v>
      </c>
    </row>
    <row r="34" spans="2:10" x14ac:dyDescent="0.2">
      <c r="B34" s="624" t="s">
        <v>539</v>
      </c>
      <c r="C34" s="624"/>
      <c r="D34" s="624"/>
      <c r="E34" s="624"/>
      <c r="F34" s="624"/>
      <c r="G34" s="214"/>
      <c r="H34" s="214"/>
      <c r="I34" s="214"/>
      <c r="J34" s="214"/>
    </row>
    <row r="35" spans="2:10" x14ac:dyDescent="0.2">
      <c r="B35" s="625" t="s">
        <v>540</v>
      </c>
      <c r="C35" s="625"/>
      <c r="D35" s="625"/>
      <c r="E35" s="625"/>
      <c r="F35" s="625"/>
      <c r="G35" s="214"/>
      <c r="H35" s="214"/>
      <c r="I35" s="214"/>
      <c r="J35" s="214"/>
    </row>
    <row r="36" spans="2:10" x14ac:dyDescent="0.2">
      <c r="B36" s="214" t="s">
        <v>541</v>
      </c>
      <c r="C36" s="214"/>
      <c r="D36" s="214"/>
      <c r="E36" s="214"/>
      <c r="F36" s="214"/>
      <c r="G36" s="214"/>
      <c r="H36" s="214"/>
      <c r="I36" s="214"/>
      <c r="J36" s="214"/>
    </row>
    <row r="37" spans="2:10" x14ac:dyDescent="0.2">
      <c r="B37" s="625" t="s">
        <v>542</v>
      </c>
      <c r="C37" s="625"/>
      <c r="D37" s="625"/>
      <c r="E37" s="625"/>
      <c r="F37" s="625"/>
      <c r="G37" s="214"/>
      <c r="H37" s="214"/>
      <c r="I37" s="214"/>
      <c r="J37" s="214"/>
    </row>
    <row r="38" spans="2:10" x14ac:dyDescent="0.2">
      <c r="B38" s="195" t="s">
        <v>543</v>
      </c>
      <c r="C38" s="195"/>
      <c r="D38" s="195"/>
      <c r="E38" s="195"/>
      <c r="F38" s="195"/>
      <c r="G38" s="214"/>
      <c r="H38" s="214"/>
      <c r="I38" s="214"/>
      <c r="J38" s="214"/>
    </row>
  </sheetData>
  <mergeCells count="38">
    <mergeCell ref="B34:F34"/>
    <mergeCell ref="B35:F35"/>
    <mergeCell ref="B37:F37"/>
    <mergeCell ref="W10:W11"/>
    <mergeCell ref="X10:X11"/>
    <mergeCell ref="J10:J11"/>
    <mergeCell ref="K10:K11"/>
    <mergeCell ref="L10:L11"/>
    <mergeCell ref="M10:M11"/>
    <mergeCell ref="N10:N11"/>
    <mergeCell ref="O10:O11"/>
    <mergeCell ref="D10:D11"/>
    <mergeCell ref="E10:E11"/>
    <mergeCell ref="F10:F11"/>
    <mergeCell ref="G10:G11"/>
    <mergeCell ref="H10:H11"/>
    <mergeCell ref="W1:AA1"/>
    <mergeCell ref="W2:Y2"/>
    <mergeCell ref="A8:A11"/>
    <mergeCell ref="B8:B11"/>
    <mergeCell ref="C8:AA8"/>
    <mergeCell ref="Y10:Y11"/>
    <mergeCell ref="Z10:Z11"/>
    <mergeCell ref="AA10:AA11"/>
    <mergeCell ref="Q10:Q11"/>
    <mergeCell ref="R10:R11"/>
    <mergeCell ref="S10:S11"/>
    <mergeCell ref="T10:T11"/>
    <mergeCell ref="U10:U11"/>
    <mergeCell ref="V10:V11"/>
    <mergeCell ref="AB8:AB9"/>
    <mergeCell ref="C9:M9"/>
    <mergeCell ref="N9:Q9"/>
    <mergeCell ref="U9:AA9"/>
    <mergeCell ref="C10:C11"/>
    <mergeCell ref="I10:I11"/>
    <mergeCell ref="AB10:AB11"/>
    <mergeCell ref="P10:P11"/>
  </mergeCells>
  <pageMargins left="0.7" right="0.7" top="0.75" bottom="0.75" header="0.3" footer="0.3"/>
  <pageSetup paperSize="8" scale="74"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ACC7A5-3BD9-4AC9-A8C0-5C7FAC6A7A42}">
  <sheetPr>
    <tabColor rgb="FF92D050"/>
    <pageSetUpPr fitToPage="1"/>
  </sheetPr>
  <dimension ref="A2:G27"/>
  <sheetViews>
    <sheetView workbookViewId="0">
      <selection activeCell="C17" sqref="C17"/>
    </sheetView>
  </sheetViews>
  <sheetFormatPr defaultColWidth="9.140625" defaultRowHeight="12.75" x14ac:dyDescent="0.2"/>
  <cols>
    <col min="1" max="1" width="5.42578125" style="218" customWidth="1"/>
    <col min="2" max="2" width="46" style="218" customWidth="1"/>
    <col min="3" max="3" width="8.85546875" style="218" customWidth="1"/>
    <col min="4" max="4" width="11.28515625" style="218" customWidth="1"/>
    <col min="5" max="5" width="12.42578125" style="218" customWidth="1"/>
    <col min="6" max="6" width="10.5703125" style="218" customWidth="1"/>
    <col min="7" max="7" width="9.140625" style="220"/>
    <col min="8" max="16384" width="9.140625" style="218"/>
  </cols>
  <sheetData>
    <row r="2" spans="1:7" x14ac:dyDescent="0.2">
      <c r="D2" s="626" t="s">
        <v>300</v>
      </c>
      <c r="E2" s="626"/>
      <c r="F2" s="626"/>
    </row>
    <row r="3" spans="1:7" x14ac:dyDescent="0.2">
      <c r="D3" s="626" t="s">
        <v>713</v>
      </c>
      <c r="E3" s="626"/>
      <c r="F3" s="626"/>
    </row>
    <row r="4" spans="1:7" x14ac:dyDescent="0.2">
      <c r="D4" s="218" t="s">
        <v>424</v>
      </c>
    </row>
    <row r="5" spans="1:7" x14ac:dyDescent="0.2">
      <c r="D5" s="240" t="s">
        <v>564</v>
      </c>
    </row>
    <row r="7" spans="1:7" x14ac:dyDescent="0.2">
      <c r="B7" s="627" t="s">
        <v>715</v>
      </c>
      <c r="C7" s="627"/>
      <c r="D7" s="627"/>
      <c r="E7" s="627"/>
      <c r="F7" s="627"/>
    </row>
    <row r="8" spans="1:7" x14ac:dyDescent="0.2">
      <c r="A8" s="242"/>
      <c r="B8" s="627" t="s">
        <v>565</v>
      </c>
      <c r="C8" s="627"/>
      <c r="D8" s="627"/>
      <c r="E8" s="627"/>
      <c r="F8" s="627"/>
    </row>
    <row r="10" spans="1:7" x14ac:dyDescent="0.2">
      <c r="A10" s="220"/>
    </row>
    <row r="11" spans="1:7" x14ac:dyDescent="0.2">
      <c r="A11" s="220"/>
      <c r="C11" s="218" t="s">
        <v>496</v>
      </c>
      <c r="F11" s="241"/>
    </row>
    <row r="12" spans="1:7" ht="12.75" customHeight="1" x14ac:dyDescent="0.2">
      <c r="A12" s="628" t="s">
        <v>254</v>
      </c>
      <c r="B12" s="631" t="s">
        <v>566</v>
      </c>
      <c r="C12" s="634" t="s">
        <v>0</v>
      </c>
      <c r="D12" s="220"/>
      <c r="G12" s="218"/>
    </row>
    <row r="13" spans="1:7" ht="12.75" customHeight="1" x14ac:dyDescent="0.2">
      <c r="A13" s="629"/>
      <c r="B13" s="632"/>
      <c r="C13" s="635"/>
      <c r="D13" s="220"/>
      <c r="G13" s="218"/>
    </row>
    <row r="14" spans="1:7" ht="12.75" customHeight="1" x14ac:dyDescent="0.2">
      <c r="A14" s="629"/>
      <c r="B14" s="632"/>
      <c r="C14" s="635"/>
      <c r="D14" s="220"/>
      <c r="G14" s="218"/>
    </row>
    <row r="15" spans="1:7" ht="29.45" customHeight="1" x14ac:dyDescent="0.2">
      <c r="A15" s="630"/>
      <c r="B15" s="633"/>
      <c r="C15" s="636"/>
      <c r="D15" s="220"/>
      <c r="G15" s="218"/>
    </row>
    <row r="16" spans="1:7" x14ac:dyDescent="0.2">
      <c r="A16" s="243" t="s">
        <v>7</v>
      </c>
      <c r="B16" s="244" t="s">
        <v>497</v>
      </c>
      <c r="C16" s="244"/>
      <c r="D16" s="220"/>
      <c r="G16" s="218"/>
    </row>
    <row r="17" spans="1:7" x14ac:dyDescent="0.2">
      <c r="A17" s="245"/>
      <c r="B17" s="246" t="s">
        <v>567</v>
      </c>
      <c r="C17" s="393">
        <v>18.8</v>
      </c>
      <c r="D17" s="220"/>
      <c r="G17" s="218"/>
    </row>
    <row r="18" spans="1:7" x14ac:dyDescent="0.2">
      <c r="A18" s="243" t="s">
        <v>12</v>
      </c>
      <c r="B18" s="244" t="s">
        <v>291</v>
      </c>
      <c r="C18" s="394"/>
      <c r="D18" s="220"/>
      <c r="G18" s="218"/>
    </row>
    <row r="19" spans="1:7" x14ac:dyDescent="0.2">
      <c r="A19" s="245"/>
      <c r="B19" s="246" t="s">
        <v>567</v>
      </c>
      <c r="C19" s="393">
        <v>628.71699999999998</v>
      </c>
      <c r="D19" s="220"/>
      <c r="G19" s="218"/>
    </row>
    <row r="20" spans="1:7" x14ac:dyDescent="0.2">
      <c r="A20" s="243" t="s">
        <v>14</v>
      </c>
      <c r="B20" s="247" t="s">
        <v>223</v>
      </c>
      <c r="C20" s="393"/>
      <c r="D20" s="220"/>
      <c r="G20" s="218"/>
    </row>
    <row r="21" spans="1:7" x14ac:dyDescent="0.2">
      <c r="A21" s="245"/>
      <c r="B21" s="246" t="s">
        <v>567</v>
      </c>
      <c r="C21" s="393">
        <v>24</v>
      </c>
      <c r="D21" s="220"/>
      <c r="G21" s="218"/>
    </row>
    <row r="22" spans="1:7" x14ac:dyDescent="0.2">
      <c r="A22" s="243" t="s">
        <v>16</v>
      </c>
      <c r="B22" s="244" t="s">
        <v>327</v>
      </c>
      <c r="C22" s="394"/>
      <c r="D22" s="220"/>
      <c r="G22" s="218"/>
    </row>
    <row r="23" spans="1:7" x14ac:dyDescent="0.2">
      <c r="A23" s="245"/>
      <c r="B23" s="246" t="s">
        <v>567</v>
      </c>
      <c r="C23" s="393">
        <v>2839.36</v>
      </c>
      <c r="D23" s="220"/>
      <c r="G23" s="218"/>
    </row>
    <row r="24" spans="1:7" x14ac:dyDescent="0.2">
      <c r="A24" s="243" t="s">
        <v>19</v>
      </c>
      <c r="B24" s="244" t="s">
        <v>331</v>
      </c>
      <c r="C24" s="394"/>
      <c r="D24" s="220"/>
      <c r="G24" s="218"/>
    </row>
    <row r="25" spans="1:7" x14ac:dyDescent="0.2">
      <c r="A25" s="245"/>
      <c r="B25" s="246" t="s">
        <v>567</v>
      </c>
      <c r="C25" s="393">
        <v>818.52300000000002</v>
      </c>
      <c r="D25" s="220"/>
      <c r="G25" s="218"/>
    </row>
    <row r="26" spans="1:7" x14ac:dyDescent="0.2">
      <c r="A26" s="243" t="s">
        <v>25</v>
      </c>
      <c r="B26" s="248" t="s">
        <v>568</v>
      </c>
      <c r="C26" s="394"/>
      <c r="D26" s="220"/>
      <c r="G26" s="218"/>
    </row>
    <row r="27" spans="1:7" ht="12" customHeight="1" x14ac:dyDescent="0.2">
      <c r="A27" s="245"/>
      <c r="B27" s="249" t="s">
        <v>567</v>
      </c>
      <c r="C27" s="394">
        <f>+C17+C19+C21+C23+C25</f>
        <v>4329.3999999999996</v>
      </c>
      <c r="D27" s="220"/>
      <c r="G27" s="218"/>
    </row>
  </sheetData>
  <mergeCells count="7">
    <mergeCell ref="D2:F2"/>
    <mergeCell ref="D3:F3"/>
    <mergeCell ref="B7:F7"/>
    <mergeCell ref="B8:F8"/>
    <mergeCell ref="A12:A15"/>
    <mergeCell ref="B12:B15"/>
    <mergeCell ref="C12:C15"/>
  </mergeCells>
  <pageMargins left="0.7" right="0.7" top="0.75" bottom="0.75" header="0.3" footer="0.3"/>
  <pageSetup paperSize="9" scale="94"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17EE74-B685-48D6-9098-09CEECD24142}">
  <sheetPr>
    <tabColor rgb="FF92D050"/>
  </sheetPr>
  <dimension ref="A1:R266"/>
  <sheetViews>
    <sheetView topLeftCell="C1" zoomScaleNormal="100" workbookViewId="0">
      <selection activeCell="B97" sqref="B97"/>
    </sheetView>
  </sheetViews>
  <sheetFormatPr defaultColWidth="9.140625" defaultRowHeight="12.75" x14ac:dyDescent="0.2"/>
  <cols>
    <col min="1" max="1" width="8.140625" style="20" customWidth="1"/>
    <col min="2" max="2" width="41.28515625" style="20" customWidth="1"/>
    <col min="3" max="3" width="6.140625" style="20" customWidth="1"/>
    <col min="4" max="4" width="9.5703125" style="20" customWidth="1"/>
    <col min="5" max="5" width="41.5703125" style="20" customWidth="1"/>
    <col min="6" max="6" width="7.140625" style="20" customWidth="1"/>
    <col min="7" max="7" width="10.140625" style="20" customWidth="1"/>
    <col min="8" max="8" width="40.85546875" style="20" customWidth="1"/>
    <col min="9" max="9" width="7.42578125" style="20" customWidth="1"/>
    <col min="10" max="10" width="9" style="20" customWidth="1"/>
    <col min="11" max="11" width="40.42578125" style="20" customWidth="1"/>
    <col min="12" max="12" width="7.42578125" style="20" customWidth="1"/>
    <col min="13" max="13" width="8.7109375" style="20" customWidth="1"/>
    <col min="14" max="14" width="40.85546875" style="20" customWidth="1"/>
    <col min="15" max="15" width="7.42578125" style="20" customWidth="1"/>
    <col min="16" max="16" width="9.28515625" style="20" customWidth="1"/>
    <col min="17" max="16384" width="9.140625" style="20"/>
  </cols>
  <sheetData>
    <row r="1" spans="1:16" x14ac:dyDescent="0.2">
      <c r="C1" s="24"/>
      <c r="D1" s="57"/>
    </row>
    <row r="2" spans="1:16" x14ac:dyDescent="0.2">
      <c r="D2" s="24"/>
      <c r="N2" s="24"/>
      <c r="O2" s="57" t="s">
        <v>412</v>
      </c>
    </row>
    <row r="3" spans="1:16" x14ac:dyDescent="0.2">
      <c r="C3" s="24"/>
      <c r="O3" s="670" t="s">
        <v>713</v>
      </c>
      <c r="P3" s="670"/>
    </row>
    <row r="4" spans="1:16" x14ac:dyDescent="0.2">
      <c r="N4" s="24"/>
      <c r="O4" s="20" t="s">
        <v>424</v>
      </c>
    </row>
    <row r="5" spans="1:16" ht="10.5" customHeight="1" x14ac:dyDescent="0.2">
      <c r="O5" s="20" t="s">
        <v>210</v>
      </c>
    </row>
    <row r="6" spans="1:16" ht="14.25" customHeight="1" x14ac:dyDescent="0.2">
      <c r="A6" s="335"/>
      <c r="B6" s="685" t="s">
        <v>252</v>
      </c>
      <c r="C6" s="685"/>
      <c r="D6" s="685"/>
      <c r="E6" s="685"/>
    </row>
    <row r="7" spans="1:16" ht="14.25" customHeight="1" thickBot="1" x14ac:dyDescent="0.25">
      <c r="A7" s="55"/>
      <c r="B7" s="55"/>
      <c r="C7" s="55"/>
      <c r="D7" s="55"/>
    </row>
    <row r="8" spans="1:16" x14ac:dyDescent="0.2">
      <c r="A8" s="252"/>
      <c r="B8" s="671" t="s">
        <v>443</v>
      </c>
      <c r="C8" s="671"/>
      <c r="D8" s="672"/>
      <c r="E8" s="673" t="s">
        <v>444</v>
      </c>
      <c r="F8" s="674"/>
      <c r="G8" s="675"/>
      <c r="H8" s="676" t="s">
        <v>445</v>
      </c>
      <c r="I8" s="677"/>
      <c r="J8" s="678"/>
      <c r="K8" s="682" t="s">
        <v>446</v>
      </c>
      <c r="L8" s="683"/>
      <c r="M8" s="684"/>
      <c r="N8" s="679" t="s">
        <v>734</v>
      </c>
      <c r="O8" s="680"/>
      <c r="P8" s="681"/>
    </row>
    <row r="9" spans="1:16" x14ac:dyDescent="0.2">
      <c r="A9" s="658" t="s">
        <v>224</v>
      </c>
      <c r="B9" s="21"/>
      <c r="C9" s="659" t="s">
        <v>226</v>
      </c>
      <c r="D9" s="664" t="s">
        <v>0</v>
      </c>
      <c r="E9" s="270"/>
      <c r="F9" s="647" t="s">
        <v>226</v>
      </c>
      <c r="G9" s="652" t="s">
        <v>0</v>
      </c>
      <c r="H9" s="270"/>
      <c r="I9" s="647" t="s">
        <v>226</v>
      </c>
      <c r="J9" s="652" t="s">
        <v>0</v>
      </c>
      <c r="K9" s="270"/>
      <c r="L9" s="647" t="s">
        <v>226</v>
      </c>
      <c r="M9" s="652" t="s">
        <v>0</v>
      </c>
      <c r="N9" s="270"/>
      <c r="O9" s="647" t="s">
        <v>226</v>
      </c>
      <c r="P9" s="652" t="s">
        <v>0</v>
      </c>
    </row>
    <row r="10" spans="1:16" x14ac:dyDescent="0.2">
      <c r="A10" s="658"/>
      <c r="B10" s="662" t="s">
        <v>102</v>
      </c>
      <c r="C10" s="660"/>
      <c r="D10" s="665"/>
      <c r="E10" s="650" t="s">
        <v>102</v>
      </c>
      <c r="F10" s="648"/>
      <c r="G10" s="653"/>
      <c r="H10" s="650" t="s">
        <v>102</v>
      </c>
      <c r="I10" s="648"/>
      <c r="J10" s="653"/>
      <c r="K10" s="650" t="s">
        <v>102</v>
      </c>
      <c r="L10" s="648"/>
      <c r="M10" s="653"/>
      <c r="N10" s="650" t="s">
        <v>102</v>
      </c>
      <c r="O10" s="648"/>
      <c r="P10" s="653"/>
    </row>
    <row r="11" spans="1:16" x14ac:dyDescent="0.2">
      <c r="A11" s="658"/>
      <c r="B11" s="662"/>
      <c r="C11" s="660"/>
      <c r="D11" s="665"/>
      <c r="E11" s="650"/>
      <c r="F11" s="648"/>
      <c r="G11" s="653"/>
      <c r="H11" s="650"/>
      <c r="I11" s="648"/>
      <c r="J11" s="653"/>
      <c r="K11" s="650"/>
      <c r="L11" s="648"/>
      <c r="M11" s="653"/>
      <c r="N11" s="650"/>
      <c r="O11" s="648"/>
      <c r="P11" s="653"/>
    </row>
    <row r="12" spans="1:16" ht="29.25" customHeight="1" x14ac:dyDescent="0.2">
      <c r="A12" s="658"/>
      <c r="B12" s="663"/>
      <c r="C12" s="661"/>
      <c r="D12" s="666"/>
      <c r="E12" s="651"/>
      <c r="F12" s="649"/>
      <c r="G12" s="654"/>
      <c r="H12" s="651"/>
      <c r="I12" s="649"/>
      <c r="J12" s="654"/>
      <c r="K12" s="651"/>
      <c r="L12" s="649"/>
      <c r="M12" s="654"/>
      <c r="N12" s="651"/>
      <c r="O12" s="649"/>
      <c r="P12" s="654"/>
    </row>
    <row r="13" spans="1:16" x14ac:dyDescent="0.2">
      <c r="A13" s="253" t="s">
        <v>7</v>
      </c>
      <c r="B13" s="147" t="s">
        <v>1</v>
      </c>
      <c r="C13" s="53"/>
      <c r="D13" s="254">
        <f>+G13+J13+M13+P13</f>
        <v>10786.020999999999</v>
      </c>
      <c r="E13" s="325" t="s">
        <v>1</v>
      </c>
      <c r="F13" s="120"/>
      <c r="G13" s="272">
        <f>G14+G35+G56+G61+G69+G67+G71+G79+G82+G32</f>
        <v>3455.2909999999993</v>
      </c>
      <c r="H13" s="325" t="s">
        <v>1</v>
      </c>
      <c r="I13" s="120"/>
      <c r="J13" s="272">
        <f>J14+J32+J35+J56+J61+J67+J69+J71+J79+J82+J84</f>
        <v>4433.4229999999998</v>
      </c>
      <c r="K13" s="325" t="s">
        <v>1</v>
      </c>
      <c r="L13" s="120"/>
      <c r="M13" s="272">
        <f>M14+M35+M56+M61+M69+M67+M71+M79+M82+M86</f>
        <v>1855.4949999999999</v>
      </c>
      <c r="N13" s="325" t="s">
        <v>1</v>
      </c>
      <c r="O13" s="120"/>
      <c r="P13" s="272">
        <f>P14+P35+P56+P61+P69+P67+P71+P79+P82</f>
        <v>1041.8120000000001</v>
      </c>
    </row>
    <row r="14" spans="1:16" x14ac:dyDescent="0.2">
      <c r="A14" s="253" t="s">
        <v>8</v>
      </c>
      <c r="B14" s="22" t="s">
        <v>92</v>
      </c>
      <c r="C14" s="53" t="s">
        <v>122</v>
      </c>
      <c r="D14" s="254">
        <f>SUM(D15:D31)</f>
        <v>902.89099999999996</v>
      </c>
      <c r="E14" s="273" t="s">
        <v>92</v>
      </c>
      <c r="F14" s="120" t="s">
        <v>122</v>
      </c>
      <c r="G14" s="272">
        <f>SUM(G15:G31)</f>
        <v>298.03000000000003</v>
      </c>
      <c r="H14" s="273" t="s">
        <v>92</v>
      </c>
      <c r="I14" s="120" t="s">
        <v>122</v>
      </c>
      <c r="J14" s="272">
        <f>J15+J16+J17+J18+J20+J21+J22+J23+J24+J25+J26+J27+J28+J29+J30+J31</f>
        <v>302.86900000000003</v>
      </c>
      <c r="K14" s="273" t="s">
        <v>92</v>
      </c>
      <c r="L14" s="120" t="s">
        <v>122</v>
      </c>
      <c r="M14" s="272">
        <f>M15+M16+M17+M18+M20+M21+M22+M23+M24+M27+M28+M29+M30+M31</f>
        <v>94</v>
      </c>
      <c r="N14" s="273" t="s">
        <v>92</v>
      </c>
      <c r="O14" s="120" t="s">
        <v>122</v>
      </c>
      <c r="P14" s="272">
        <f>SUM(P15:P31)</f>
        <v>207.99200000000002</v>
      </c>
    </row>
    <row r="15" spans="1:16" x14ac:dyDescent="0.2">
      <c r="A15" s="255" t="s">
        <v>140</v>
      </c>
      <c r="B15" s="24" t="s">
        <v>217</v>
      </c>
      <c r="C15" s="667"/>
      <c r="D15" s="256">
        <f>G15+J15+M15+P15</f>
        <v>69.69</v>
      </c>
      <c r="E15" s="274" t="s">
        <v>217</v>
      </c>
      <c r="F15" s="655"/>
      <c r="G15" s="275">
        <v>69.69</v>
      </c>
      <c r="H15" s="274" t="s">
        <v>217</v>
      </c>
      <c r="I15" s="655"/>
      <c r="J15" s="275">
        <v>0</v>
      </c>
      <c r="K15" s="274" t="s">
        <v>217</v>
      </c>
      <c r="L15" s="655"/>
      <c r="M15" s="275">
        <v>0</v>
      </c>
      <c r="N15" s="274" t="s">
        <v>217</v>
      </c>
      <c r="O15" s="655"/>
      <c r="P15" s="275">
        <v>0</v>
      </c>
    </row>
    <row r="16" spans="1:16" x14ac:dyDescent="0.2">
      <c r="A16" s="255" t="s">
        <v>141</v>
      </c>
      <c r="B16" s="24" t="s">
        <v>230</v>
      </c>
      <c r="C16" s="668"/>
      <c r="D16" s="256">
        <f t="shared" ref="D16:D31" si="0">G16+J16+M16+P16</f>
        <v>35.270000000000003</v>
      </c>
      <c r="E16" s="274" t="s">
        <v>230</v>
      </c>
      <c r="F16" s="656"/>
      <c r="G16" s="275">
        <v>35.270000000000003</v>
      </c>
      <c r="H16" s="274" t="s">
        <v>230</v>
      </c>
      <c r="I16" s="656"/>
      <c r="J16" s="275">
        <v>0</v>
      </c>
      <c r="K16" s="274" t="s">
        <v>230</v>
      </c>
      <c r="L16" s="656"/>
      <c r="M16" s="275">
        <v>0</v>
      </c>
      <c r="N16" s="274" t="s">
        <v>230</v>
      </c>
      <c r="O16" s="656"/>
      <c r="P16" s="275">
        <v>0</v>
      </c>
    </row>
    <row r="17" spans="1:16" ht="15" customHeight="1" x14ac:dyDescent="0.2">
      <c r="A17" s="255" t="s">
        <v>141</v>
      </c>
      <c r="B17" s="24" t="s">
        <v>218</v>
      </c>
      <c r="C17" s="668"/>
      <c r="D17" s="256">
        <f t="shared" si="0"/>
        <v>35.229999999999997</v>
      </c>
      <c r="E17" s="274" t="s">
        <v>218</v>
      </c>
      <c r="F17" s="656"/>
      <c r="G17" s="275">
        <v>35.229999999999997</v>
      </c>
      <c r="H17" s="274" t="s">
        <v>218</v>
      </c>
      <c r="I17" s="656"/>
      <c r="J17" s="275">
        <v>0</v>
      </c>
      <c r="K17" s="274" t="s">
        <v>218</v>
      </c>
      <c r="L17" s="656"/>
      <c r="M17" s="275">
        <v>0</v>
      </c>
      <c r="N17" s="274" t="s">
        <v>218</v>
      </c>
      <c r="O17" s="656"/>
      <c r="P17" s="275">
        <v>0</v>
      </c>
    </row>
    <row r="18" spans="1:16" x14ac:dyDescent="0.2">
      <c r="A18" s="255" t="s">
        <v>142</v>
      </c>
      <c r="B18" s="20" t="s">
        <v>204</v>
      </c>
      <c r="C18" s="668"/>
      <c r="D18" s="256">
        <f t="shared" si="0"/>
        <v>12.3</v>
      </c>
      <c r="E18" s="276" t="s">
        <v>204</v>
      </c>
      <c r="F18" s="656"/>
      <c r="G18" s="275">
        <v>12.3</v>
      </c>
      <c r="H18" s="276" t="s">
        <v>204</v>
      </c>
      <c r="I18" s="656"/>
      <c r="J18" s="275">
        <v>0</v>
      </c>
      <c r="K18" s="276" t="s">
        <v>204</v>
      </c>
      <c r="L18" s="656"/>
      <c r="M18" s="275">
        <v>0</v>
      </c>
      <c r="N18" s="276" t="s">
        <v>204</v>
      </c>
      <c r="O18" s="656"/>
      <c r="P18" s="275">
        <v>0</v>
      </c>
    </row>
    <row r="19" spans="1:16" ht="25.5" x14ac:dyDescent="0.2">
      <c r="A19" s="255" t="s">
        <v>144</v>
      </c>
      <c r="B19" s="250" t="s">
        <v>771</v>
      </c>
      <c r="C19" s="668"/>
      <c r="D19" s="256">
        <f t="shared" si="0"/>
        <v>7</v>
      </c>
      <c r="E19" s="250" t="s">
        <v>771</v>
      </c>
      <c r="F19" s="656"/>
      <c r="G19" s="275">
        <v>7</v>
      </c>
      <c r="H19" s="250" t="s">
        <v>771</v>
      </c>
      <c r="I19" s="656"/>
      <c r="J19" s="275">
        <v>0</v>
      </c>
      <c r="K19" s="250" t="s">
        <v>771</v>
      </c>
      <c r="L19" s="656"/>
      <c r="M19" s="275">
        <v>0</v>
      </c>
      <c r="N19" s="250" t="s">
        <v>771</v>
      </c>
      <c r="O19" s="656"/>
      <c r="P19" s="275">
        <v>0</v>
      </c>
    </row>
    <row r="20" spans="1:16" s="1" customFormat="1" x14ac:dyDescent="0.2">
      <c r="A20" s="257" t="s">
        <v>144</v>
      </c>
      <c r="B20" s="1" t="s">
        <v>282</v>
      </c>
      <c r="C20" s="668"/>
      <c r="D20" s="256">
        <f t="shared" si="0"/>
        <v>54.929000000000002</v>
      </c>
      <c r="E20" s="276" t="s">
        <v>282</v>
      </c>
      <c r="F20" s="656"/>
      <c r="G20" s="275">
        <v>0</v>
      </c>
      <c r="H20" s="276" t="s">
        <v>282</v>
      </c>
      <c r="I20" s="656"/>
      <c r="J20" s="256">
        <v>54.929000000000002</v>
      </c>
      <c r="K20" s="276" t="s">
        <v>282</v>
      </c>
      <c r="L20" s="656"/>
      <c r="M20" s="275">
        <v>0</v>
      </c>
      <c r="N20" s="276" t="s">
        <v>282</v>
      </c>
      <c r="O20" s="656"/>
      <c r="P20" s="275">
        <v>0</v>
      </c>
    </row>
    <row r="21" spans="1:16" s="1" customFormat="1" x14ac:dyDescent="0.2">
      <c r="A21" s="257" t="s">
        <v>144</v>
      </c>
      <c r="B21" s="1" t="s">
        <v>423</v>
      </c>
      <c r="C21" s="668"/>
      <c r="D21" s="256">
        <f t="shared" si="0"/>
        <v>10</v>
      </c>
      <c r="E21" s="276" t="s">
        <v>423</v>
      </c>
      <c r="F21" s="656"/>
      <c r="G21" s="275">
        <v>10</v>
      </c>
      <c r="H21" s="276" t="s">
        <v>423</v>
      </c>
      <c r="I21" s="656"/>
      <c r="J21" s="256">
        <v>0</v>
      </c>
      <c r="K21" s="276" t="s">
        <v>423</v>
      </c>
      <c r="L21" s="656"/>
      <c r="M21" s="275">
        <v>0</v>
      </c>
      <c r="N21" s="276" t="s">
        <v>423</v>
      </c>
      <c r="O21" s="656"/>
      <c r="P21" s="275">
        <v>0</v>
      </c>
    </row>
    <row r="22" spans="1:16" x14ac:dyDescent="0.2">
      <c r="A22" s="255" t="s">
        <v>143</v>
      </c>
      <c r="B22" s="20" t="s">
        <v>205</v>
      </c>
      <c r="C22" s="668"/>
      <c r="D22" s="256">
        <f t="shared" si="0"/>
        <v>49.65</v>
      </c>
      <c r="E22" s="276" t="s">
        <v>205</v>
      </c>
      <c r="F22" s="656"/>
      <c r="G22" s="275">
        <v>49.65</v>
      </c>
      <c r="H22" s="276" t="s">
        <v>205</v>
      </c>
      <c r="I22" s="656"/>
      <c r="J22" s="256">
        <v>0</v>
      </c>
      <c r="K22" s="276" t="s">
        <v>205</v>
      </c>
      <c r="L22" s="656"/>
      <c r="M22" s="275">
        <v>0</v>
      </c>
      <c r="N22" s="276" t="s">
        <v>205</v>
      </c>
      <c r="O22" s="656"/>
      <c r="P22" s="275">
        <v>0</v>
      </c>
    </row>
    <row r="23" spans="1:16" x14ac:dyDescent="0.2">
      <c r="A23" s="255" t="s">
        <v>144</v>
      </c>
      <c r="B23" s="20" t="s">
        <v>72</v>
      </c>
      <c r="C23" s="668"/>
      <c r="D23" s="256">
        <f t="shared" si="0"/>
        <v>20</v>
      </c>
      <c r="E23" s="276" t="s">
        <v>72</v>
      </c>
      <c r="F23" s="656"/>
      <c r="G23" s="275">
        <v>20</v>
      </c>
      <c r="H23" s="276" t="s">
        <v>72</v>
      </c>
      <c r="I23" s="656"/>
      <c r="J23" s="256">
        <v>0</v>
      </c>
      <c r="K23" s="276" t="s">
        <v>72</v>
      </c>
      <c r="L23" s="656"/>
      <c r="M23" s="275">
        <v>0</v>
      </c>
      <c r="N23" s="276" t="s">
        <v>72</v>
      </c>
      <c r="O23" s="656"/>
      <c r="P23" s="275">
        <v>0</v>
      </c>
    </row>
    <row r="24" spans="1:16" ht="25.5" x14ac:dyDescent="0.2">
      <c r="A24" s="255" t="s">
        <v>255</v>
      </c>
      <c r="B24" s="399" t="s">
        <v>671</v>
      </c>
      <c r="C24" s="668"/>
      <c r="D24" s="256">
        <f t="shared" si="0"/>
        <v>78.454999999999998</v>
      </c>
      <c r="E24" s="399" t="s">
        <v>671</v>
      </c>
      <c r="F24" s="656"/>
      <c r="G24" s="275">
        <v>0</v>
      </c>
      <c r="H24" s="399" t="s">
        <v>671</v>
      </c>
      <c r="I24" s="656"/>
      <c r="J24" s="256">
        <v>59</v>
      </c>
      <c r="K24" s="399" t="s">
        <v>671</v>
      </c>
      <c r="L24" s="656"/>
      <c r="M24" s="275">
        <v>0</v>
      </c>
      <c r="N24" s="399" t="s">
        <v>671</v>
      </c>
      <c r="O24" s="656"/>
      <c r="P24" s="256">
        <v>19.454999999999998</v>
      </c>
    </row>
    <row r="25" spans="1:16" x14ac:dyDescent="0.2">
      <c r="A25" s="255" t="s">
        <v>144</v>
      </c>
      <c r="B25" s="399" t="s">
        <v>732</v>
      </c>
      <c r="C25" s="668"/>
      <c r="D25" s="256">
        <f t="shared" si="0"/>
        <v>4.0179999999999998</v>
      </c>
      <c r="E25" s="399" t="s">
        <v>732</v>
      </c>
      <c r="F25" s="656"/>
      <c r="G25" s="275">
        <v>0</v>
      </c>
      <c r="H25" s="399" t="s">
        <v>732</v>
      </c>
      <c r="I25" s="656"/>
      <c r="J25" s="256">
        <v>4</v>
      </c>
      <c r="K25" s="399" t="s">
        <v>732</v>
      </c>
      <c r="L25" s="656"/>
      <c r="M25" s="275">
        <v>0</v>
      </c>
      <c r="N25" s="399" t="s">
        <v>732</v>
      </c>
      <c r="O25" s="656"/>
      <c r="P25" s="256">
        <v>1.7999999999999999E-2</v>
      </c>
    </row>
    <row r="26" spans="1:16" ht="38.25" x14ac:dyDescent="0.2">
      <c r="A26" s="255" t="s">
        <v>144</v>
      </c>
      <c r="B26" s="399" t="s">
        <v>733</v>
      </c>
      <c r="C26" s="668"/>
      <c r="D26" s="256">
        <f t="shared" si="0"/>
        <v>3</v>
      </c>
      <c r="E26" s="399" t="s">
        <v>733</v>
      </c>
      <c r="F26" s="656"/>
      <c r="G26" s="275">
        <v>3</v>
      </c>
      <c r="H26" s="399" t="s">
        <v>733</v>
      </c>
      <c r="I26" s="656"/>
      <c r="J26" s="256">
        <v>0</v>
      </c>
      <c r="K26" s="399" t="s">
        <v>733</v>
      </c>
      <c r="L26" s="656"/>
      <c r="M26" s="275">
        <v>0</v>
      </c>
      <c r="N26" s="399" t="s">
        <v>733</v>
      </c>
      <c r="O26" s="656"/>
      <c r="P26" s="256">
        <v>0</v>
      </c>
    </row>
    <row r="27" spans="1:16" x14ac:dyDescent="0.2">
      <c r="A27" s="255" t="s">
        <v>145</v>
      </c>
      <c r="B27" s="20" t="s">
        <v>73</v>
      </c>
      <c r="C27" s="668"/>
      <c r="D27" s="256">
        <f t="shared" si="0"/>
        <v>45</v>
      </c>
      <c r="E27" s="276" t="s">
        <v>73</v>
      </c>
      <c r="F27" s="656"/>
      <c r="G27" s="275">
        <v>45</v>
      </c>
      <c r="H27" s="276" t="s">
        <v>73</v>
      </c>
      <c r="I27" s="656"/>
      <c r="J27" s="256">
        <v>0</v>
      </c>
      <c r="K27" s="276" t="s">
        <v>73</v>
      </c>
      <c r="L27" s="656"/>
      <c r="M27" s="275">
        <v>0</v>
      </c>
      <c r="N27" s="276" t="s">
        <v>73</v>
      </c>
      <c r="O27" s="656"/>
      <c r="P27" s="256">
        <v>0</v>
      </c>
    </row>
    <row r="28" spans="1:16" x14ac:dyDescent="0.2">
      <c r="A28" s="255" t="s">
        <v>413</v>
      </c>
      <c r="B28" s="20" t="s">
        <v>421</v>
      </c>
      <c r="C28" s="54"/>
      <c r="D28" s="256">
        <f t="shared" si="0"/>
        <v>27.94</v>
      </c>
      <c r="E28" s="276" t="s">
        <v>421</v>
      </c>
      <c r="F28" s="151"/>
      <c r="G28" s="275">
        <v>0</v>
      </c>
      <c r="H28" s="276" t="s">
        <v>421</v>
      </c>
      <c r="I28" s="151"/>
      <c r="J28" s="256">
        <v>27.94</v>
      </c>
      <c r="K28" s="276" t="s">
        <v>421</v>
      </c>
      <c r="L28" s="151"/>
      <c r="M28" s="275">
        <v>0</v>
      </c>
      <c r="N28" s="276" t="s">
        <v>421</v>
      </c>
      <c r="O28" s="151"/>
      <c r="P28" s="256">
        <v>0</v>
      </c>
    </row>
    <row r="29" spans="1:16" x14ac:dyDescent="0.2">
      <c r="A29" s="255" t="s">
        <v>221</v>
      </c>
      <c r="B29" s="20" t="s">
        <v>434</v>
      </c>
      <c r="C29" s="54"/>
      <c r="D29" s="256">
        <f t="shared" si="0"/>
        <v>3.48</v>
      </c>
      <c r="E29" s="276" t="s">
        <v>434</v>
      </c>
      <c r="F29" s="151"/>
      <c r="G29" s="275">
        <v>3.48</v>
      </c>
      <c r="H29" s="276" t="s">
        <v>434</v>
      </c>
      <c r="I29" s="151"/>
      <c r="J29" s="256">
        <v>0</v>
      </c>
      <c r="K29" s="276" t="s">
        <v>434</v>
      </c>
      <c r="L29" s="151"/>
      <c r="M29" s="275">
        <v>0</v>
      </c>
      <c r="N29" s="276" t="s">
        <v>434</v>
      </c>
      <c r="O29" s="151"/>
      <c r="P29" s="256">
        <v>0</v>
      </c>
    </row>
    <row r="30" spans="1:16" x14ac:dyDescent="0.2">
      <c r="A30" s="23" t="s">
        <v>144</v>
      </c>
      <c r="B30" s="20" t="s">
        <v>573</v>
      </c>
      <c r="C30" s="54"/>
      <c r="D30" s="256">
        <f t="shared" si="0"/>
        <v>439.51900000000001</v>
      </c>
      <c r="E30" s="276" t="s">
        <v>573</v>
      </c>
      <c r="F30" s="151"/>
      <c r="G30" s="275">
        <v>0</v>
      </c>
      <c r="H30" s="276" t="s">
        <v>573</v>
      </c>
      <c r="I30" s="151"/>
      <c r="J30" s="256">
        <v>157</v>
      </c>
      <c r="K30" s="276" t="s">
        <v>573</v>
      </c>
      <c r="L30" s="151"/>
      <c r="M30" s="275">
        <v>94</v>
      </c>
      <c r="N30" s="276" t="s">
        <v>573</v>
      </c>
      <c r="O30" s="151"/>
      <c r="P30" s="256">
        <v>188.51900000000001</v>
      </c>
    </row>
    <row r="31" spans="1:16" x14ac:dyDescent="0.2">
      <c r="A31" s="398" t="s">
        <v>289</v>
      </c>
      <c r="B31" s="20" t="s">
        <v>670</v>
      </c>
      <c r="C31" s="54"/>
      <c r="D31" s="256">
        <f t="shared" si="0"/>
        <v>7.41</v>
      </c>
      <c r="E31" s="20" t="s">
        <v>670</v>
      </c>
      <c r="F31" s="151"/>
      <c r="G31" s="275">
        <v>7.41</v>
      </c>
      <c r="H31" s="20" t="s">
        <v>670</v>
      </c>
      <c r="I31" s="151"/>
      <c r="J31" s="275">
        <v>0</v>
      </c>
      <c r="K31" s="20" t="s">
        <v>670</v>
      </c>
      <c r="L31" s="151"/>
      <c r="M31" s="275">
        <v>0</v>
      </c>
      <c r="N31" s="20" t="s">
        <v>670</v>
      </c>
      <c r="O31" s="151"/>
      <c r="P31" s="256">
        <v>0</v>
      </c>
    </row>
    <row r="32" spans="1:16" ht="29.25" customHeight="1" x14ac:dyDescent="0.2">
      <c r="A32" s="438" t="s">
        <v>679</v>
      </c>
      <c r="B32" s="83" t="s">
        <v>93</v>
      </c>
      <c r="C32" s="53" t="s">
        <v>124</v>
      </c>
      <c r="D32" s="440">
        <f>P32+M32+J32+G32</f>
        <v>41.272999999999996</v>
      </c>
      <c r="E32" s="83" t="s">
        <v>93</v>
      </c>
      <c r="F32" s="120" t="s">
        <v>124</v>
      </c>
      <c r="G32" s="439">
        <f>G33+G34</f>
        <v>21.558</v>
      </c>
      <c r="H32" s="83" t="s">
        <v>93</v>
      </c>
      <c r="I32" s="120" t="s">
        <v>124</v>
      </c>
      <c r="J32" s="439">
        <f>J33+J34</f>
        <v>19.715</v>
      </c>
      <c r="K32" s="83" t="s">
        <v>93</v>
      </c>
      <c r="L32" s="121" t="s">
        <v>124</v>
      </c>
      <c r="M32" s="439">
        <f>M33</f>
        <v>0</v>
      </c>
      <c r="N32" s="83" t="s">
        <v>93</v>
      </c>
      <c r="O32" s="116" t="s">
        <v>124</v>
      </c>
      <c r="P32" s="439">
        <v>0</v>
      </c>
    </row>
    <row r="33" spans="1:16" x14ac:dyDescent="0.2">
      <c r="A33" s="23" t="s">
        <v>220</v>
      </c>
      <c r="B33" s="47" t="s">
        <v>678</v>
      </c>
      <c r="C33" s="54"/>
      <c r="D33" s="275">
        <f>G33+J33+M33+P33</f>
        <v>23.873000000000001</v>
      </c>
      <c r="E33" s="47" t="s">
        <v>678</v>
      </c>
      <c r="F33" s="151"/>
      <c r="G33" s="275">
        <v>4.1580000000000004</v>
      </c>
      <c r="H33" s="47" t="s">
        <v>678</v>
      </c>
      <c r="I33" s="151"/>
      <c r="J33" s="256">
        <v>19.715</v>
      </c>
      <c r="K33" s="47" t="s">
        <v>678</v>
      </c>
      <c r="L33" s="151"/>
      <c r="M33" s="275"/>
      <c r="N33" s="47" t="s">
        <v>678</v>
      </c>
      <c r="O33" s="151"/>
      <c r="P33" s="275">
        <f>P32</f>
        <v>0</v>
      </c>
    </row>
    <row r="34" spans="1:16" ht="25.5" x14ac:dyDescent="0.2">
      <c r="A34" s="23" t="s">
        <v>201</v>
      </c>
      <c r="B34" s="445" t="s">
        <v>682</v>
      </c>
      <c r="C34" s="446"/>
      <c r="D34" s="275">
        <f>G34+J34+M34+P34</f>
        <v>17.399999999999999</v>
      </c>
      <c r="E34" s="445" t="s">
        <v>682</v>
      </c>
      <c r="F34" s="116"/>
      <c r="G34" s="275">
        <v>17.399999999999999</v>
      </c>
      <c r="H34" s="445" t="s">
        <v>682</v>
      </c>
      <c r="I34" s="116"/>
      <c r="J34" s="275">
        <v>0</v>
      </c>
      <c r="K34" s="445" t="s">
        <v>682</v>
      </c>
      <c r="L34" s="116"/>
      <c r="M34" s="275">
        <v>0</v>
      </c>
      <c r="N34" s="445" t="s">
        <v>682</v>
      </c>
      <c r="O34" s="116"/>
      <c r="P34" s="275">
        <v>0</v>
      </c>
    </row>
    <row r="35" spans="1:16" ht="38.25" x14ac:dyDescent="0.2">
      <c r="A35" s="258" t="s">
        <v>10</v>
      </c>
      <c r="B35" s="25" t="s">
        <v>94</v>
      </c>
      <c r="C35" s="42" t="s">
        <v>126</v>
      </c>
      <c r="D35" s="259">
        <f>SUM(D36:D55)</f>
        <v>2124.36</v>
      </c>
      <c r="E35" s="277" t="s">
        <v>94</v>
      </c>
      <c r="F35" s="108" t="s">
        <v>126</v>
      </c>
      <c r="G35" s="278">
        <f>SUM(G36:G55)</f>
        <v>1854.7429999999997</v>
      </c>
      <c r="H35" s="277" t="s">
        <v>94</v>
      </c>
      <c r="I35" s="108" t="s">
        <v>126</v>
      </c>
      <c r="J35" s="278">
        <f>SUM(J36:J55)</f>
        <v>104.5</v>
      </c>
      <c r="K35" s="277" t="s">
        <v>94</v>
      </c>
      <c r="L35" s="108" t="s">
        <v>126</v>
      </c>
      <c r="M35" s="278">
        <f>SUM(M36:M55)</f>
        <v>35</v>
      </c>
      <c r="N35" s="277" t="s">
        <v>94</v>
      </c>
      <c r="O35" s="108" t="s">
        <v>126</v>
      </c>
      <c r="P35" s="278">
        <f>SUM(P36:P55)</f>
        <v>130.11699999999999</v>
      </c>
    </row>
    <row r="36" spans="1:16" x14ac:dyDescent="0.2">
      <c r="A36" s="260" t="s">
        <v>225</v>
      </c>
      <c r="B36" s="524" t="s">
        <v>216</v>
      </c>
      <c r="C36" s="26"/>
      <c r="D36" s="256">
        <f>G36+J36+M36+P36</f>
        <v>1242.7190000000001</v>
      </c>
      <c r="E36" s="270" t="s">
        <v>216</v>
      </c>
      <c r="F36" s="162"/>
      <c r="G36" s="279">
        <v>1179.193</v>
      </c>
      <c r="H36" s="270" t="s">
        <v>216</v>
      </c>
      <c r="I36" s="162"/>
      <c r="J36" s="279">
        <v>0</v>
      </c>
      <c r="K36" s="270" t="s">
        <v>216</v>
      </c>
      <c r="L36" s="162"/>
      <c r="M36" s="279">
        <v>0</v>
      </c>
      <c r="N36" s="270" t="s">
        <v>216</v>
      </c>
      <c r="O36" s="162"/>
      <c r="P36" s="279">
        <v>63.526000000000003</v>
      </c>
    </row>
    <row r="37" spans="1:16" s="60" customFormat="1" x14ac:dyDescent="0.2">
      <c r="A37" s="261" t="s">
        <v>288</v>
      </c>
      <c r="B37" s="11" t="s">
        <v>215</v>
      </c>
      <c r="C37" s="59"/>
      <c r="D37" s="256">
        <f t="shared" ref="D37:D55" si="1">G37+J37+M37+P37</f>
        <v>298.64999999999998</v>
      </c>
      <c r="E37" s="280" t="s">
        <v>215</v>
      </c>
      <c r="F37" s="163"/>
      <c r="G37" s="279">
        <v>298.64999999999998</v>
      </c>
      <c r="H37" s="280" t="s">
        <v>215</v>
      </c>
      <c r="I37" s="163"/>
      <c r="J37" s="279">
        <v>0</v>
      </c>
      <c r="K37" s="280" t="s">
        <v>215</v>
      </c>
      <c r="L37" s="163"/>
      <c r="M37" s="279">
        <v>0</v>
      </c>
      <c r="N37" s="280" t="s">
        <v>215</v>
      </c>
      <c r="O37" s="163"/>
      <c r="P37" s="442">
        <v>0</v>
      </c>
    </row>
    <row r="38" spans="1:16" x14ac:dyDescent="0.2">
      <c r="A38" s="260" t="s">
        <v>289</v>
      </c>
      <c r="B38" s="27" t="s">
        <v>63</v>
      </c>
      <c r="C38" s="28"/>
      <c r="D38" s="256">
        <f t="shared" si="1"/>
        <v>8</v>
      </c>
      <c r="E38" s="280" t="s">
        <v>63</v>
      </c>
      <c r="F38" s="163"/>
      <c r="G38" s="442">
        <v>8</v>
      </c>
      <c r="H38" s="280" t="s">
        <v>63</v>
      </c>
      <c r="I38" s="163"/>
      <c r="J38" s="279">
        <v>0</v>
      </c>
      <c r="K38" s="280" t="s">
        <v>63</v>
      </c>
      <c r="L38" s="163"/>
      <c r="M38" s="279">
        <v>0</v>
      </c>
      <c r="N38" s="280" t="s">
        <v>63</v>
      </c>
      <c r="O38" s="163"/>
      <c r="P38" s="279">
        <v>0</v>
      </c>
    </row>
    <row r="39" spans="1:16" x14ac:dyDescent="0.2">
      <c r="A39" s="260" t="s">
        <v>144</v>
      </c>
      <c r="B39" s="27" t="s">
        <v>153</v>
      </c>
      <c r="C39" s="28"/>
      <c r="D39" s="256">
        <f t="shared" si="1"/>
        <v>160</v>
      </c>
      <c r="E39" s="280" t="s">
        <v>153</v>
      </c>
      <c r="F39" s="163"/>
      <c r="G39" s="442">
        <v>160</v>
      </c>
      <c r="H39" s="280" t="s">
        <v>153</v>
      </c>
      <c r="I39" s="163"/>
      <c r="J39" s="442">
        <v>0</v>
      </c>
      <c r="K39" s="280" t="s">
        <v>153</v>
      </c>
      <c r="L39" s="163"/>
      <c r="M39" s="279">
        <v>0</v>
      </c>
      <c r="N39" s="280" t="s">
        <v>153</v>
      </c>
      <c r="O39" s="163"/>
      <c r="P39" s="279">
        <v>0</v>
      </c>
    </row>
    <row r="40" spans="1:16" x14ac:dyDescent="0.2">
      <c r="A40" s="260" t="s">
        <v>775</v>
      </c>
      <c r="B40" s="27" t="s">
        <v>544</v>
      </c>
      <c r="C40" s="28"/>
      <c r="D40" s="256">
        <f t="shared" si="1"/>
        <v>45</v>
      </c>
      <c r="E40" s="280" t="s">
        <v>544</v>
      </c>
      <c r="F40" s="163"/>
      <c r="G40" s="442">
        <v>45</v>
      </c>
      <c r="H40" s="280" t="s">
        <v>544</v>
      </c>
      <c r="I40" s="163"/>
      <c r="J40" s="279">
        <v>0</v>
      </c>
      <c r="K40" s="280" t="s">
        <v>544</v>
      </c>
      <c r="L40" s="163"/>
      <c r="M40" s="279">
        <v>0</v>
      </c>
      <c r="N40" s="280" t="s">
        <v>544</v>
      </c>
      <c r="O40" s="163"/>
      <c r="P40" s="279">
        <v>0</v>
      </c>
    </row>
    <row r="41" spans="1:16" x14ac:dyDescent="0.2">
      <c r="A41" s="260" t="s">
        <v>148</v>
      </c>
      <c r="B41" s="27" t="s">
        <v>2</v>
      </c>
      <c r="C41" s="28"/>
      <c r="D41" s="256">
        <f t="shared" si="1"/>
        <v>0</v>
      </c>
      <c r="E41" s="280" t="s">
        <v>2</v>
      </c>
      <c r="F41" s="163"/>
      <c r="G41" s="442">
        <v>0</v>
      </c>
      <c r="H41" s="280" t="s">
        <v>2</v>
      </c>
      <c r="I41" s="163"/>
      <c r="J41" s="279">
        <v>0</v>
      </c>
      <c r="K41" s="280" t="s">
        <v>2</v>
      </c>
      <c r="L41" s="163"/>
      <c r="M41" s="279">
        <v>0</v>
      </c>
      <c r="N41" s="280" t="s">
        <v>2</v>
      </c>
      <c r="O41" s="163"/>
      <c r="P41" s="279">
        <v>0</v>
      </c>
    </row>
    <row r="42" spans="1:16" x14ac:dyDescent="0.2">
      <c r="A42" s="260" t="s">
        <v>146</v>
      </c>
      <c r="B42" s="27" t="s">
        <v>68</v>
      </c>
      <c r="C42" s="28"/>
      <c r="D42" s="256">
        <f t="shared" si="1"/>
        <v>15</v>
      </c>
      <c r="E42" s="280" t="s">
        <v>68</v>
      </c>
      <c r="F42" s="163"/>
      <c r="G42" s="279">
        <v>15</v>
      </c>
      <c r="H42" s="280" t="s">
        <v>68</v>
      </c>
      <c r="I42" s="163"/>
      <c r="J42" s="279">
        <v>0</v>
      </c>
      <c r="K42" s="280" t="s">
        <v>68</v>
      </c>
      <c r="L42" s="163"/>
      <c r="M42" s="279">
        <v>0</v>
      </c>
      <c r="N42" s="280" t="s">
        <v>68</v>
      </c>
      <c r="O42" s="163"/>
      <c r="P42" s="279">
        <v>0</v>
      </c>
    </row>
    <row r="43" spans="1:16" x14ac:dyDescent="0.2">
      <c r="A43" s="260"/>
      <c r="B43" s="11" t="s">
        <v>780</v>
      </c>
      <c r="C43" s="28"/>
      <c r="D43" s="256">
        <f t="shared" si="1"/>
        <v>10</v>
      </c>
      <c r="E43" s="11" t="s">
        <v>780</v>
      </c>
      <c r="F43" s="163"/>
      <c r="G43" s="281">
        <v>10</v>
      </c>
      <c r="H43" s="11" t="s">
        <v>780</v>
      </c>
      <c r="I43" s="163"/>
      <c r="J43" s="281">
        <v>0</v>
      </c>
      <c r="K43" s="11" t="s">
        <v>780</v>
      </c>
      <c r="L43" s="163"/>
      <c r="M43" s="281">
        <v>0</v>
      </c>
      <c r="N43" s="11" t="s">
        <v>780</v>
      </c>
      <c r="O43" s="163"/>
      <c r="P43" s="281">
        <v>0</v>
      </c>
    </row>
    <row r="44" spans="1:16" ht="12" customHeight="1" x14ac:dyDescent="0.2">
      <c r="A44" s="260" t="s">
        <v>144</v>
      </c>
      <c r="B44" s="27" t="s">
        <v>414</v>
      </c>
      <c r="C44" s="28"/>
      <c r="D44" s="256">
        <f t="shared" si="1"/>
        <v>10</v>
      </c>
      <c r="E44" s="280" t="s">
        <v>414</v>
      </c>
      <c r="F44" s="163"/>
      <c r="G44" s="281">
        <v>10</v>
      </c>
      <c r="H44" s="280" t="s">
        <v>414</v>
      </c>
      <c r="I44" s="163"/>
      <c r="J44" s="281">
        <v>0</v>
      </c>
      <c r="K44" s="280" t="s">
        <v>414</v>
      </c>
      <c r="L44" s="163"/>
      <c r="M44" s="281">
        <v>0</v>
      </c>
      <c r="N44" s="280" t="s">
        <v>414</v>
      </c>
      <c r="O44" s="163"/>
      <c r="P44" s="281">
        <v>0</v>
      </c>
    </row>
    <row r="45" spans="1:16" x14ac:dyDescent="0.2">
      <c r="A45" s="260" t="s">
        <v>221</v>
      </c>
      <c r="B45" s="27" t="s">
        <v>3</v>
      </c>
      <c r="C45" s="28"/>
      <c r="D45" s="256">
        <f t="shared" si="1"/>
        <v>16.5</v>
      </c>
      <c r="E45" s="280" t="s">
        <v>3</v>
      </c>
      <c r="F45" s="163"/>
      <c r="G45" s="281">
        <v>16.5</v>
      </c>
      <c r="H45" s="280" t="s">
        <v>3</v>
      </c>
      <c r="I45" s="163"/>
      <c r="J45" s="281">
        <v>0</v>
      </c>
      <c r="K45" s="280" t="s">
        <v>3</v>
      </c>
      <c r="L45" s="163"/>
      <c r="M45" s="281">
        <v>0</v>
      </c>
      <c r="N45" s="280" t="s">
        <v>3</v>
      </c>
      <c r="O45" s="163"/>
      <c r="P45" s="281">
        <v>0</v>
      </c>
    </row>
    <row r="46" spans="1:16" x14ac:dyDescent="0.2">
      <c r="A46" s="262" t="s">
        <v>261</v>
      </c>
      <c r="B46" s="29" t="s">
        <v>81</v>
      </c>
      <c r="C46" s="28"/>
      <c r="D46" s="256">
        <f t="shared" si="1"/>
        <v>0</v>
      </c>
      <c r="E46" s="282" t="s">
        <v>81</v>
      </c>
      <c r="F46" s="163"/>
      <c r="G46" s="281">
        <v>0</v>
      </c>
      <c r="H46" s="282" t="s">
        <v>81</v>
      </c>
      <c r="I46" s="163"/>
      <c r="J46" s="281">
        <v>0</v>
      </c>
      <c r="K46" s="282" t="s">
        <v>81</v>
      </c>
      <c r="L46" s="163"/>
      <c r="M46" s="281">
        <v>0</v>
      </c>
      <c r="N46" s="282" t="s">
        <v>81</v>
      </c>
      <c r="O46" s="163"/>
      <c r="P46" s="281">
        <v>0</v>
      </c>
    </row>
    <row r="47" spans="1:16" ht="25.5" x14ac:dyDescent="0.2">
      <c r="A47" s="262" t="s">
        <v>289</v>
      </c>
      <c r="B47" s="30" t="s">
        <v>95</v>
      </c>
      <c r="C47" s="28"/>
      <c r="D47" s="256">
        <f t="shared" si="1"/>
        <v>25.6</v>
      </c>
      <c r="E47" s="283" t="s">
        <v>95</v>
      </c>
      <c r="F47" s="163"/>
      <c r="G47" s="506">
        <v>25.6</v>
      </c>
      <c r="H47" s="283" t="s">
        <v>95</v>
      </c>
      <c r="I47" s="163"/>
      <c r="J47" s="286">
        <v>0</v>
      </c>
      <c r="K47" s="283" t="s">
        <v>95</v>
      </c>
      <c r="L47" s="163"/>
      <c r="M47" s="286">
        <v>0</v>
      </c>
      <c r="N47" s="283" t="s">
        <v>95</v>
      </c>
      <c r="O47" s="163"/>
      <c r="P47" s="286">
        <v>0</v>
      </c>
    </row>
    <row r="48" spans="1:16" x14ac:dyDescent="0.2">
      <c r="A48" s="262"/>
      <c r="B48" s="30" t="s">
        <v>781</v>
      </c>
      <c r="C48" s="28"/>
      <c r="D48" s="256">
        <f t="shared" si="1"/>
        <v>7.5</v>
      </c>
      <c r="E48" s="30" t="s">
        <v>781</v>
      </c>
      <c r="F48" s="163"/>
      <c r="G48" s="256">
        <v>7.5</v>
      </c>
      <c r="H48" s="30" t="s">
        <v>781</v>
      </c>
      <c r="I48" s="163"/>
      <c r="J48" s="275">
        <v>0</v>
      </c>
      <c r="K48" s="30" t="s">
        <v>781</v>
      </c>
      <c r="L48" s="163"/>
      <c r="M48" s="275">
        <v>0</v>
      </c>
      <c r="N48" s="30" t="s">
        <v>781</v>
      </c>
      <c r="O48" s="163"/>
      <c r="P48" s="275">
        <v>0</v>
      </c>
    </row>
    <row r="49" spans="1:16" ht="30.6" customHeight="1" x14ac:dyDescent="0.2">
      <c r="A49" s="262" t="s">
        <v>139</v>
      </c>
      <c r="B49" s="30" t="s">
        <v>776</v>
      </c>
      <c r="C49" s="28"/>
      <c r="D49" s="256">
        <f t="shared" si="1"/>
        <v>15.3</v>
      </c>
      <c r="E49" s="30" t="s">
        <v>776</v>
      </c>
      <c r="F49" s="163"/>
      <c r="G49" s="256">
        <v>15.3</v>
      </c>
      <c r="H49" s="30" t="s">
        <v>776</v>
      </c>
      <c r="I49" s="163"/>
      <c r="J49" s="275">
        <v>0</v>
      </c>
      <c r="K49" s="30" t="s">
        <v>776</v>
      </c>
      <c r="L49" s="163"/>
      <c r="M49" s="275">
        <v>0</v>
      </c>
      <c r="N49" s="30" t="s">
        <v>776</v>
      </c>
      <c r="O49" s="163"/>
      <c r="P49" s="275">
        <v>0</v>
      </c>
    </row>
    <row r="50" spans="1:16" ht="15" customHeight="1" x14ac:dyDescent="0.2">
      <c r="A50" s="262" t="s">
        <v>777</v>
      </c>
      <c r="B50" s="30" t="s">
        <v>668</v>
      </c>
      <c r="C50" s="28"/>
      <c r="D50" s="256">
        <v>18</v>
      </c>
      <c r="E50" s="30" t="s">
        <v>668</v>
      </c>
      <c r="F50" s="163"/>
      <c r="G50" s="256">
        <v>18</v>
      </c>
      <c r="H50" s="30" t="s">
        <v>668</v>
      </c>
      <c r="I50" s="163"/>
      <c r="J50" s="275">
        <v>0</v>
      </c>
      <c r="K50" s="30" t="s">
        <v>668</v>
      </c>
      <c r="L50" s="163"/>
      <c r="M50" s="275">
        <v>0</v>
      </c>
      <c r="N50" s="30" t="s">
        <v>668</v>
      </c>
      <c r="O50" s="163"/>
      <c r="P50" s="275">
        <v>0</v>
      </c>
    </row>
    <row r="51" spans="1:16" ht="29.45" customHeight="1" x14ac:dyDescent="0.2">
      <c r="A51" s="262"/>
      <c r="B51" s="562" t="s">
        <v>761</v>
      </c>
      <c r="C51" s="28"/>
      <c r="D51" s="256">
        <f t="shared" si="1"/>
        <v>109.5</v>
      </c>
      <c r="E51" s="30" t="s">
        <v>761</v>
      </c>
      <c r="F51" s="163"/>
      <c r="G51" s="256">
        <v>0</v>
      </c>
      <c r="H51" s="30" t="s">
        <v>761</v>
      </c>
      <c r="I51" s="163"/>
      <c r="J51" s="256">
        <v>104.5</v>
      </c>
      <c r="K51" s="30" t="s">
        <v>761</v>
      </c>
      <c r="L51" s="163"/>
      <c r="M51" s="275">
        <v>5</v>
      </c>
      <c r="N51" s="30" t="s">
        <v>761</v>
      </c>
      <c r="O51" s="163"/>
      <c r="P51" s="275">
        <v>0</v>
      </c>
    </row>
    <row r="52" spans="1:16" ht="20.25" customHeight="1" x14ac:dyDescent="0.2">
      <c r="A52" s="262" t="s">
        <v>225</v>
      </c>
      <c r="B52" s="30" t="s">
        <v>762</v>
      </c>
      <c r="C52" s="28"/>
      <c r="D52" s="256">
        <f t="shared" si="1"/>
        <v>96.590999999999994</v>
      </c>
      <c r="E52" s="30" t="s">
        <v>762</v>
      </c>
      <c r="F52" s="163"/>
      <c r="G52" s="256">
        <v>0</v>
      </c>
      <c r="H52" s="30" t="s">
        <v>762</v>
      </c>
      <c r="I52" s="163"/>
      <c r="J52" s="275">
        <v>0</v>
      </c>
      <c r="K52" s="30" t="s">
        <v>762</v>
      </c>
      <c r="L52" s="163"/>
      <c r="M52" s="275">
        <v>30</v>
      </c>
      <c r="N52" s="30" t="s">
        <v>762</v>
      </c>
      <c r="O52" s="163"/>
      <c r="P52" s="275">
        <v>66.590999999999994</v>
      </c>
    </row>
    <row r="53" spans="1:16" x14ac:dyDescent="0.2">
      <c r="A53" s="262" t="s">
        <v>289</v>
      </c>
      <c r="B53" s="30" t="s">
        <v>546</v>
      </c>
      <c r="C53" s="28"/>
      <c r="D53" s="256">
        <f t="shared" si="1"/>
        <v>0</v>
      </c>
      <c r="E53" s="283" t="s">
        <v>546</v>
      </c>
      <c r="F53" s="163"/>
      <c r="G53" s="275">
        <v>0</v>
      </c>
      <c r="H53" s="283" t="s">
        <v>546</v>
      </c>
      <c r="I53" s="163"/>
      <c r="J53" s="275">
        <v>0</v>
      </c>
      <c r="K53" s="283" t="s">
        <v>546</v>
      </c>
      <c r="L53" s="163"/>
      <c r="M53" s="275">
        <v>0</v>
      </c>
      <c r="N53" s="283" t="s">
        <v>438</v>
      </c>
      <c r="O53" s="163"/>
      <c r="P53" s="275">
        <v>0</v>
      </c>
    </row>
    <row r="54" spans="1:16" ht="25.5" x14ac:dyDescent="0.2">
      <c r="A54" s="262" t="s">
        <v>267</v>
      </c>
      <c r="B54" s="30" t="s">
        <v>266</v>
      </c>
      <c r="C54" s="28"/>
      <c r="D54" s="256">
        <f t="shared" si="1"/>
        <v>21</v>
      </c>
      <c r="E54" s="283" t="s">
        <v>266</v>
      </c>
      <c r="F54" s="163"/>
      <c r="G54" s="275">
        <v>21</v>
      </c>
      <c r="H54" s="283" t="s">
        <v>266</v>
      </c>
      <c r="I54" s="163"/>
      <c r="J54" s="275">
        <v>0</v>
      </c>
      <c r="K54" s="283" t="s">
        <v>266</v>
      </c>
      <c r="L54" s="163"/>
      <c r="M54" s="275">
        <v>0</v>
      </c>
      <c r="N54" s="283" t="s">
        <v>266</v>
      </c>
      <c r="O54" s="163"/>
      <c r="P54" s="275">
        <v>0</v>
      </c>
    </row>
    <row r="55" spans="1:16" x14ac:dyDescent="0.2">
      <c r="A55" s="262" t="s">
        <v>147</v>
      </c>
      <c r="B55" s="30" t="s">
        <v>563</v>
      </c>
      <c r="C55" s="28"/>
      <c r="D55" s="256">
        <f t="shared" si="1"/>
        <v>25</v>
      </c>
      <c r="E55" s="283" t="s">
        <v>563</v>
      </c>
      <c r="F55" s="163"/>
      <c r="G55" s="256">
        <v>25</v>
      </c>
      <c r="H55" s="283" t="s">
        <v>563</v>
      </c>
      <c r="I55" s="163"/>
      <c r="J55" s="275">
        <v>0</v>
      </c>
      <c r="K55" s="283" t="s">
        <v>563</v>
      </c>
      <c r="L55" s="163"/>
      <c r="M55" s="275">
        <v>0</v>
      </c>
      <c r="N55" s="283" t="s">
        <v>563</v>
      </c>
      <c r="O55" s="163"/>
      <c r="P55" s="275">
        <v>0</v>
      </c>
    </row>
    <row r="56" spans="1:16" ht="30.75" customHeight="1" x14ac:dyDescent="0.2">
      <c r="A56" s="253" t="s">
        <v>10</v>
      </c>
      <c r="B56" s="31" t="s">
        <v>194</v>
      </c>
      <c r="C56" s="32" t="s">
        <v>125</v>
      </c>
      <c r="D56" s="259">
        <f>+G56+J56+M56+P56</f>
        <v>213.05699999999999</v>
      </c>
      <c r="E56" s="284" t="s">
        <v>194</v>
      </c>
      <c r="F56" s="150" t="s">
        <v>125</v>
      </c>
      <c r="G56" s="285">
        <f>G57+G59+G58+G60</f>
        <v>71.759999999999991</v>
      </c>
      <c r="H56" s="284" t="s">
        <v>194</v>
      </c>
      <c r="I56" s="150" t="s">
        <v>125</v>
      </c>
      <c r="J56" s="285">
        <f>J57+J58+J59+J60</f>
        <v>0</v>
      </c>
      <c r="K56" s="284" t="s">
        <v>194</v>
      </c>
      <c r="L56" s="150" t="s">
        <v>125</v>
      </c>
      <c r="M56" s="285">
        <f>M57+M59+M58+M60</f>
        <v>51</v>
      </c>
      <c r="N56" s="284" t="s">
        <v>194</v>
      </c>
      <c r="O56" s="150" t="s">
        <v>125</v>
      </c>
      <c r="P56" s="285">
        <f>SUM(P57:P60)</f>
        <v>90.296999999999997</v>
      </c>
    </row>
    <row r="57" spans="1:16" x14ac:dyDescent="0.2">
      <c r="A57" s="255" t="s">
        <v>149</v>
      </c>
      <c r="B57" s="20" t="s">
        <v>346</v>
      </c>
      <c r="C57" s="32"/>
      <c r="D57" s="256">
        <f>G57+J57+M57+P57</f>
        <v>23.24</v>
      </c>
      <c r="E57" s="276" t="s">
        <v>346</v>
      </c>
      <c r="F57" s="150"/>
      <c r="G57" s="442">
        <v>23.24</v>
      </c>
      <c r="H57" s="276" t="s">
        <v>346</v>
      </c>
      <c r="I57" s="150"/>
      <c r="J57" s="279">
        <v>0</v>
      </c>
      <c r="K57" s="276" t="s">
        <v>346</v>
      </c>
      <c r="L57" s="150"/>
      <c r="M57" s="442">
        <v>0</v>
      </c>
      <c r="N57" s="276" t="s">
        <v>346</v>
      </c>
      <c r="O57" s="150"/>
      <c r="P57" s="279">
        <v>0</v>
      </c>
    </row>
    <row r="58" spans="1:16" x14ac:dyDescent="0.2">
      <c r="A58" s="255" t="s">
        <v>150</v>
      </c>
      <c r="B58" s="20" t="s">
        <v>134</v>
      </c>
      <c r="C58" s="33"/>
      <c r="D58" s="256">
        <f t="shared" ref="D58:D60" si="2">G58+J58+M58+P58</f>
        <v>59.1</v>
      </c>
      <c r="E58" s="276" t="s">
        <v>134</v>
      </c>
      <c r="F58" s="122"/>
      <c r="G58" s="279">
        <v>8.1</v>
      </c>
      <c r="H58" s="276" t="s">
        <v>134</v>
      </c>
      <c r="I58" s="122"/>
      <c r="J58" s="279">
        <v>0</v>
      </c>
      <c r="K58" s="276" t="s">
        <v>134</v>
      </c>
      <c r="L58" s="122"/>
      <c r="M58" s="279">
        <v>51</v>
      </c>
      <c r="N58" s="276" t="s">
        <v>134</v>
      </c>
      <c r="O58" s="122"/>
      <c r="P58" s="279">
        <v>0</v>
      </c>
    </row>
    <row r="59" spans="1:16" x14ac:dyDescent="0.2">
      <c r="A59" s="255" t="s">
        <v>151</v>
      </c>
      <c r="B59" s="20" t="s">
        <v>70</v>
      </c>
      <c r="C59" s="33"/>
      <c r="D59" s="256">
        <f t="shared" si="2"/>
        <v>90.296999999999997</v>
      </c>
      <c r="E59" s="276" t="s">
        <v>70</v>
      </c>
      <c r="F59" s="122"/>
      <c r="G59" s="286">
        <v>0</v>
      </c>
      <c r="H59" s="276" t="s">
        <v>70</v>
      </c>
      <c r="I59" s="122"/>
      <c r="J59" s="286">
        <v>0</v>
      </c>
      <c r="K59" s="276" t="s">
        <v>70</v>
      </c>
      <c r="L59" s="122"/>
      <c r="M59" s="286">
        <v>0</v>
      </c>
      <c r="N59" s="276" t="s">
        <v>70</v>
      </c>
      <c r="O59" s="122"/>
      <c r="P59" s="286">
        <v>90.296999999999997</v>
      </c>
    </row>
    <row r="60" spans="1:16" x14ac:dyDescent="0.2">
      <c r="A60" s="255" t="s">
        <v>139</v>
      </c>
      <c r="B60" s="20" t="s">
        <v>257</v>
      </c>
      <c r="C60" s="34"/>
      <c r="D60" s="256">
        <f t="shared" si="2"/>
        <v>40.42</v>
      </c>
      <c r="E60" s="276" t="s">
        <v>257</v>
      </c>
      <c r="F60" s="123"/>
      <c r="G60" s="287">
        <v>40.42</v>
      </c>
      <c r="H60" s="276" t="s">
        <v>257</v>
      </c>
      <c r="I60" s="123"/>
      <c r="J60" s="287">
        <v>0</v>
      </c>
      <c r="K60" s="276" t="s">
        <v>257</v>
      </c>
      <c r="L60" s="123"/>
      <c r="M60" s="287">
        <v>0</v>
      </c>
      <c r="N60" s="276" t="s">
        <v>257</v>
      </c>
      <c r="O60" s="123"/>
      <c r="P60" s="287">
        <v>0</v>
      </c>
    </row>
    <row r="61" spans="1:16" x14ac:dyDescent="0.2">
      <c r="A61" s="253" t="s">
        <v>11</v>
      </c>
      <c r="B61" s="22" t="s">
        <v>98</v>
      </c>
      <c r="C61" s="33" t="s">
        <v>127</v>
      </c>
      <c r="D61" s="259">
        <f>+G61+J61+M61+P61</f>
        <v>7033.067</v>
      </c>
      <c r="E61" s="273" t="s">
        <v>98</v>
      </c>
      <c r="F61" s="122" t="s">
        <v>127</v>
      </c>
      <c r="G61" s="288">
        <f>G62+G63+G64+G66+G65</f>
        <v>810.6</v>
      </c>
      <c r="H61" s="273" t="s">
        <v>98</v>
      </c>
      <c r="I61" s="122" t="s">
        <v>127</v>
      </c>
      <c r="J61" s="288">
        <f>J62+J63+J64+J65+J66</f>
        <v>4006.3389999999999</v>
      </c>
      <c r="K61" s="273" t="s">
        <v>98</v>
      </c>
      <c r="L61" s="122" t="s">
        <v>127</v>
      </c>
      <c r="M61" s="288">
        <f>M62+M63+M64+M66+M65</f>
        <v>1636.36</v>
      </c>
      <c r="N61" s="273" t="s">
        <v>98</v>
      </c>
      <c r="O61" s="122" t="s">
        <v>127</v>
      </c>
      <c r="P61" s="288">
        <f>SUM(P62:P66)</f>
        <v>579.76800000000003</v>
      </c>
    </row>
    <row r="62" spans="1:16" x14ac:dyDescent="0.2">
      <c r="A62" s="255" t="s">
        <v>139</v>
      </c>
      <c r="B62" s="20" t="s">
        <v>64</v>
      </c>
      <c r="C62" s="32"/>
      <c r="D62" s="275">
        <f>G62+J62+M62+P62</f>
        <v>5</v>
      </c>
      <c r="E62" s="276" t="s">
        <v>64</v>
      </c>
      <c r="F62" s="150"/>
      <c r="G62" s="442">
        <v>5</v>
      </c>
      <c r="H62" s="276" t="s">
        <v>64</v>
      </c>
      <c r="I62" s="150"/>
      <c r="J62" s="279">
        <v>0</v>
      </c>
      <c r="K62" s="276" t="s">
        <v>64</v>
      </c>
      <c r="L62" s="150"/>
      <c r="M62" s="279">
        <v>0</v>
      </c>
      <c r="N62" s="276" t="s">
        <v>64</v>
      </c>
      <c r="O62" s="150"/>
      <c r="P62" s="279">
        <v>0</v>
      </c>
    </row>
    <row r="63" spans="1:16" x14ac:dyDescent="0.2">
      <c r="A63" s="255" t="s">
        <v>139</v>
      </c>
      <c r="B63" s="20" t="s">
        <v>71</v>
      </c>
      <c r="C63" s="33"/>
      <c r="D63" s="275">
        <f t="shared" ref="D63:D66" si="3">G63+J63+M63+P63</f>
        <v>85</v>
      </c>
      <c r="E63" s="276" t="s">
        <v>71</v>
      </c>
      <c r="F63" s="122"/>
      <c r="G63" s="442">
        <v>85</v>
      </c>
      <c r="H63" s="276" t="s">
        <v>71</v>
      </c>
      <c r="I63" s="122"/>
      <c r="J63" s="279">
        <v>0</v>
      </c>
      <c r="K63" s="276" t="s">
        <v>71</v>
      </c>
      <c r="L63" s="122"/>
      <c r="M63" s="279">
        <v>0</v>
      </c>
      <c r="N63" s="276" t="s">
        <v>71</v>
      </c>
      <c r="O63" s="122"/>
      <c r="P63" s="279">
        <v>0</v>
      </c>
    </row>
    <row r="64" spans="1:16" x14ac:dyDescent="0.2">
      <c r="A64" s="255" t="s">
        <v>139</v>
      </c>
      <c r="B64" s="20" t="s">
        <v>361</v>
      </c>
      <c r="C64" s="33"/>
      <c r="D64" s="275">
        <f t="shared" si="3"/>
        <v>6204.8249999999998</v>
      </c>
      <c r="E64" s="276" t="s">
        <v>361</v>
      </c>
      <c r="F64" s="122"/>
      <c r="G64" s="442">
        <v>220.6</v>
      </c>
      <c r="H64" s="276" t="s">
        <v>361</v>
      </c>
      <c r="I64" s="122"/>
      <c r="J64" s="442">
        <v>4006.3389999999999</v>
      </c>
      <c r="K64" s="276" t="s">
        <v>361</v>
      </c>
      <c r="L64" s="122"/>
      <c r="M64" s="442">
        <v>1636.36</v>
      </c>
      <c r="N64" s="276" t="s">
        <v>361</v>
      </c>
      <c r="O64" s="122"/>
      <c r="P64" s="279">
        <v>341.52600000000001</v>
      </c>
    </row>
    <row r="65" spans="1:16" x14ac:dyDescent="0.2">
      <c r="A65" s="255" t="s">
        <v>139</v>
      </c>
      <c r="B65" s="20" t="s">
        <v>283</v>
      </c>
      <c r="C65" s="33"/>
      <c r="D65" s="275">
        <f t="shared" si="3"/>
        <v>61.151000000000003</v>
      </c>
      <c r="E65" s="276" t="s">
        <v>283</v>
      </c>
      <c r="F65" s="122"/>
      <c r="G65" s="442">
        <v>0</v>
      </c>
      <c r="H65" s="276" t="s">
        <v>283</v>
      </c>
      <c r="I65" s="122"/>
      <c r="J65" s="442">
        <v>0</v>
      </c>
      <c r="K65" s="276" t="s">
        <v>283</v>
      </c>
      <c r="L65" s="122"/>
      <c r="M65" s="279">
        <v>0</v>
      </c>
      <c r="N65" s="276" t="s">
        <v>283</v>
      </c>
      <c r="O65" s="122"/>
      <c r="P65" s="279">
        <v>61.151000000000003</v>
      </c>
    </row>
    <row r="66" spans="1:16" x14ac:dyDescent="0.2">
      <c r="A66" s="255" t="s">
        <v>279</v>
      </c>
      <c r="B66" s="20" t="s">
        <v>280</v>
      </c>
      <c r="C66" s="34"/>
      <c r="D66" s="275">
        <f t="shared" si="3"/>
        <v>677.09100000000001</v>
      </c>
      <c r="E66" s="276" t="s">
        <v>280</v>
      </c>
      <c r="F66" s="123"/>
      <c r="G66" s="442">
        <v>500</v>
      </c>
      <c r="H66" s="276" t="s">
        <v>280</v>
      </c>
      <c r="I66" s="123"/>
      <c r="J66" s="442">
        <v>0</v>
      </c>
      <c r="K66" s="276" t="s">
        <v>280</v>
      </c>
      <c r="L66" s="123"/>
      <c r="M66" s="279">
        <v>0</v>
      </c>
      <c r="N66" s="276" t="s">
        <v>280</v>
      </c>
      <c r="O66" s="123"/>
      <c r="P66" s="279">
        <v>177.09100000000001</v>
      </c>
    </row>
    <row r="67" spans="1:16" ht="25.5" x14ac:dyDescent="0.2">
      <c r="A67" s="253" t="s">
        <v>65</v>
      </c>
      <c r="B67" s="35" t="s">
        <v>171</v>
      </c>
      <c r="C67" s="33" t="s">
        <v>128</v>
      </c>
      <c r="D67" s="259">
        <f>+G67+J67+M67+P67</f>
        <v>5</v>
      </c>
      <c r="E67" s="289" t="s">
        <v>171</v>
      </c>
      <c r="F67" s="123" t="s">
        <v>128</v>
      </c>
      <c r="G67" s="288">
        <f>G68</f>
        <v>5</v>
      </c>
      <c r="H67" s="289" t="s">
        <v>171</v>
      </c>
      <c r="I67" s="123" t="s">
        <v>128</v>
      </c>
      <c r="J67" s="288">
        <f>J68</f>
        <v>0</v>
      </c>
      <c r="K67" s="289" t="s">
        <v>171</v>
      </c>
      <c r="L67" s="123" t="s">
        <v>128</v>
      </c>
      <c r="M67" s="288">
        <f>M68</f>
        <v>0</v>
      </c>
      <c r="N67" s="289" t="s">
        <v>171</v>
      </c>
      <c r="O67" s="123" t="s">
        <v>128</v>
      </c>
      <c r="P67" s="288">
        <f>P68</f>
        <v>0</v>
      </c>
    </row>
    <row r="68" spans="1:16" x14ac:dyDescent="0.2">
      <c r="A68" s="255" t="s">
        <v>139</v>
      </c>
      <c r="B68" s="20" t="s">
        <v>64</v>
      </c>
      <c r="C68" s="32"/>
      <c r="D68" s="514">
        <f>+G68+J68+M68+P68</f>
        <v>5</v>
      </c>
      <c r="E68" s="276" t="s">
        <v>64</v>
      </c>
      <c r="F68" s="123"/>
      <c r="G68" s="442">
        <v>5</v>
      </c>
      <c r="H68" s="276" t="s">
        <v>64</v>
      </c>
      <c r="I68" s="123"/>
      <c r="J68" s="279">
        <v>0</v>
      </c>
      <c r="K68" s="276" t="s">
        <v>64</v>
      </c>
      <c r="L68" s="123"/>
      <c r="M68" s="279">
        <v>0</v>
      </c>
      <c r="N68" s="276" t="s">
        <v>64</v>
      </c>
      <c r="O68" s="123"/>
      <c r="P68" s="279">
        <v>0</v>
      </c>
    </row>
    <row r="69" spans="1:16" x14ac:dyDescent="0.2">
      <c r="A69" s="253" t="s">
        <v>120</v>
      </c>
      <c r="B69" s="36" t="s">
        <v>119</v>
      </c>
      <c r="C69" s="34" t="s">
        <v>123</v>
      </c>
      <c r="D69" s="259">
        <f>+G69+J69+M69+P69</f>
        <v>99.638000000000005</v>
      </c>
      <c r="E69" s="290" t="s">
        <v>119</v>
      </c>
      <c r="F69" s="121" t="s">
        <v>123</v>
      </c>
      <c r="G69" s="513">
        <f>G70</f>
        <v>66</v>
      </c>
      <c r="H69" s="290" t="s">
        <v>119</v>
      </c>
      <c r="I69" s="121" t="s">
        <v>123</v>
      </c>
      <c r="J69" s="291">
        <f>J70</f>
        <v>0</v>
      </c>
      <c r="K69" s="290" t="s">
        <v>119</v>
      </c>
      <c r="L69" s="121" t="s">
        <v>123</v>
      </c>
      <c r="M69" s="291">
        <f>M70</f>
        <v>0</v>
      </c>
      <c r="N69" s="290" t="s">
        <v>119</v>
      </c>
      <c r="O69" s="121" t="s">
        <v>123</v>
      </c>
      <c r="P69" s="291">
        <f>P70</f>
        <v>33.637999999999998</v>
      </c>
    </row>
    <row r="70" spans="1:16" x14ac:dyDescent="0.2">
      <c r="A70" s="255" t="s">
        <v>263</v>
      </c>
      <c r="B70" s="20" t="s">
        <v>97</v>
      </c>
      <c r="C70" s="32"/>
      <c r="D70" s="256">
        <v>0</v>
      </c>
      <c r="E70" s="276" t="s">
        <v>97</v>
      </c>
      <c r="F70" s="150"/>
      <c r="G70" s="442">
        <v>66</v>
      </c>
      <c r="H70" s="276" t="s">
        <v>97</v>
      </c>
      <c r="I70" s="150"/>
      <c r="J70" s="279">
        <v>0</v>
      </c>
      <c r="K70" s="276" t="s">
        <v>97</v>
      </c>
      <c r="L70" s="150"/>
      <c r="M70" s="279">
        <v>0</v>
      </c>
      <c r="N70" s="276" t="s">
        <v>97</v>
      </c>
      <c r="O70" s="150"/>
      <c r="P70" s="279">
        <v>33.637999999999998</v>
      </c>
    </row>
    <row r="71" spans="1:16" ht="25.5" x14ac:dyDescent="0.2">
      <c r="A71" s="253" t="s">
        <v>131</v>
      </c>
      <c r="B71" s="35" t="s">
        <v>135</v>
      </c>
      <c r="C71" s="32" t="s">
        <v>28</v>
      </c>
      <c r="D71" s="259">
        <f>D72+D73+D74+D75+D76+D77+D78</f>
        <v>347.66</v>
      </c>
      <c r="E71" s="289" t="s">
        <v>135</v>
      </c>
      <c r="F71" s="121" t="s">
        <v>28</v>
      </c>
      <c r="G71" s="288">
        <f>G72+G73+G74+G75+G76+G77+G78</f>
        <v>319</v>
      </c>
      <c r="H71" s="289" t="s">
        <v>135</v>
      </c>
      <c r="I71" s="121" t="s">
        <v>28</v>
      </c>
      <c r="J71" s="288">
        <f>J72+J73+J74+J75+J76+J77+J78</f>
        <v>0</v>
      </c>
      <c r="K71" s="289" t="s">
        <v>135</v>
      </c>
      <c r="L71" s="121" t="s">
        <v>28</v>
      </c>
      <c r="M71" s="288">
        <f>M72+M73+M76+M77+M78</f>
        <v>28.66</v>
      </c>
      <c r="N71" s="289" t="s">
        <v>135</v>
      </c>
      <c r="O71" s="121" t="s">
        <v>28</v>
      </c>
      <c r="P71" s="288">
        <f>P72+P73+P75+P76</f>
        <v>0</v>
      </c>
    </row>
    <row r="72" spans="1:16" x14ac:dyDescent="0.2">
      <c r="A72" s="255" t="s">
        <v>264</v>
      </c>
      <c r="B72" s="20" t="s">
        <v>100</v>
      </c>
      <c r="C72" s="667"/>
      <c r="D72" s="256">
        <f>G72+J72+M72+P72</f>
        <v>300</v>
      </c>
      <c r="E72" s="276" t="s">
        <v>100</v>
      </c>
      <c r="F72" s="655"/>
      <c r="G72" s="443">
        <v>300</v>
      </c>
      <c r="H72" s="276" t="s">
        <v>100</v>
      </c>
      <c r="I72" s="655"/>
      <c r="J72" s="292">
        <v>0</v>
      </c>
      <c r="K72" s="276" t="s">
        <v>100</v>
      </c>
      <c r="L72" s="655"/>
      <c r="M72" s="292">
        <v>0</v>
      </c>
      <c r="N72" s="276" t="s">
        <v>100</v>
      </c>
      <c r="O72" s="655"/>
      <c r="P72" s="292">
        <v>0</v>
      </c>
    </row>
    <row r="73" spans="1:16" ht="14.25" customHeight="1" x14ac:dyDescent="0.2">
      <c r="A73" s="255" t="s">
        <v>264</v>
      </c>
      <c r="B73" s="250" t="s">
        <v>293</v>
      </c>
      <c r="C73" s="668"/>
      <c r="D73" s="256">
        <f t="shared" ref="D73:D78" si="4">G73+J73+M73+P73</f>
        <v>4</v>
      </c>
      <c r="E73" s="293" t="s">
        <v>293</v>
      </c>
      <c r="F73" s="656"/>
      <c r="G73" s="443">
        <v>4</v>
      </c>
      <c r="H73" s="293" t="s">
        <v>293</v>
      </c>
      <c r="I73" s="656"/>
      <c r="J73" s="292">
        <v>0</v>
      </c>
      <c r="K73" s="293" t="s">
        <v>293</v>
      </c>
      <c r="L73" s="656"/>
      <c r="M73" s="292">
        <v>0</v>
      </c>
      <c r="N73" s="293" t="s">
        <v>293</v>
      </c>
      <c r="O73" s="656"/>
      <c r="P73" s="292">
        <v>0</v>
      </c>
    </row>
    <row r="74" spans="1:16" ht="31.15" customHeight="1" x14ac:dyDescent="0.2">
      <c r="A74" s="255" t="s">
        <v>264</v>
      </c>
      <c r="B74" s="250" t="s">
        <v>740</v>
      </c>
      <c r="C74" s="668"/>
      <c r="D74" s="256">
        <f t="shared" si="4"/>
        <v>12</v>
      </c>
      <c r="E74" s="140" t="s">
        <v>740</v>
      </c>
      <c r="F74" s="656"/>
      <c r="G74" s="443">
        <v>12</v>
      </c>
      <c r="H74" s="140" t="s">
        <v>740</v>
      </c>
      <c r="I74" s="656"/>
      <c r="J74" s="292">
        <v>0</v>
      </c>
      <c r="K74" s="140" t="s">
        <v>740</v>
      </c>
      <c r="L74" s="656"/>
      <c r="M74" s="292">
        <v>0</v>
      </c>
      <c r="N74" s="140" t="s">
        <v>740</v>
      </c>
      <c r="O74" s="656"/>
      <c r="P74" s="292">
        <v>0</v>
      </c>
    </row>
    <row r="75" spans="1:16" ht="24" customHeight="1" x14ac:dyDescent="0.2">
      <c r="A75" s="255" t="s">
        <v>264</v>
      </c>
      <c r="B75" s="61" t="s">
        <v>675</v>
      </c>
      <c r="C75" s="669"/>
      <c r="D75" s="256">
        <f t="shared" si="4"/>
        <v>3</v>
      </c>
      <c r="E75" s="61" t="s">
        <v>675</v>
      </c>
      <c r="F75" s="656"/>
      <c r="G75" s="443">
        <v>3</v>
      </c>
      <c r="H75" s="61" t="s">
        <v>675</v>
      </c>
      <c r="I75" s="656"/>
      <c r="J75" s="292">
        <v>0</v>
      </c>
      <c r="K75" s="61" t="s">
        <v>675</v>
      </c>
      <c r="L75" s="656"/>
      <c r="M75" s="292">
        <v>0</v>
      </c>
      <c r="N75" s="61" t="s">
        <v>675</v>
      </c>
      <c r="O75" s="656"/>
      <c r="P75" s="292">
        <v>0</v>
      </c>
    </row>
    <row r="76" spans="1:16" ht="14.25" customHeight="1" x14ac:dyDescent="0.2">
      <c r="A76" s="255" t="s">
        <v>264</v>
      </c>
      <c r="B76" s="250" t="s">
        <v>569</v>
      </c>
      <c r="C76" s="34"/>
      <c r="D76" s="256">
        <f t="shared" si="4"/>
        <v>0</v>
      </c>
      <c r="E76" s="293" t="s">
        <v>569</v>
      </c>
      <c r="F76" s="656"/>
      <c r="G76" s="443">
        <v>0</v>
      </c>
      <c r="H76" s="293" t="s">
        <v>569</v>
      </c>
      <c r="I76" s="656"/>
      <c r="J76" s="292">
        <v>0</v>
      </c>
      <c r="K76" s="293" t="s">
        <v>569</v>
      </c>
      <c r="L76" s="656"/>
      <c r="M76" s="292">
        <v>0</v>
      </c>
      <c r="N76" s="293" t="s">
        <v>569</v>
      </c>
      <c r="O76" s="656"/>
      <c r="P76" s="292">
        <v>0</v>
      </c>
    </row>
    <row r="77" spans="1:16" ht="28.9" customHeight="1" x14ac:dyDescent="0.2">
      <c r="A77" s="255"/>
      <c r="B77" s="61" t="s">
        <v>753</v>
      </c>
      <c r="C77" s="34"/>
      <c r="D77" s="256">
        <f t="shared" si="4"/>
        <v>2.8</v>
      </c>
      <c r="E77" s="250" t="s">
        <v>753</v>
      </c>
      <c r="F77" s="656"/>
      <c r="G77" s="443">
        <v>0</v>
      </c>
      <c r="H77" s="250" t="s">
        <v>753</v>
      </c>
      <c r="I77" s="656"/>
      <c r="J77" s="292">
        <v>0</v>
      </c>
      <c r="K77" s="250" t="s">
        <v>753</v>
      </c>
      <c r="L77" s="656"/>
      <c r="M77" s="292">
        <v>2.8</v>
      </c>
      <c r="N77" s="250" t="s">
        <v>753</v>
      </c>
      <c r="O77" s="656"/>
      <c r="P77" s="292">
        <v>0</v>
      </c>
    </row>
    <row r="78" spans="1:16" ht="40.15" customHeight="1" x14ac:dyDescent="0.2">
      <c r="A78" s="255"/>
      <c r="B78" s="61" t="s">
        <v>754</v>
      </c>
      <c r="C78" s="34"/>
      <c r="D78" s="256">
        <f t="shared" si="4"/>
        <v>25.86</v>
      </c>
      <c r="E78" s="250" t="s">
        <v>754</v>
      </c>
      <c r="F78" s="657"/>
      <c r="G78" s="443">
        <v>0</v>
      </c>
      <c r="H78" s="250" t="s">
        <v>754</v>
      </c>
      <c r="I78" s="657"/>
      <c r="J78" s="292">
        <v>0</v>
      </c>
      <c r="K78" s="250" t="s">
        <v>754</v>
      </c>
      <c r="L78" s="657"/>
      <c r="M78" s="292">
        <v>25.86</v>
      </c>
      <c r="N78" s="250" t="s">
        <v>754</v>
      </c>
      <c r="O78" s="657"/>
      <c r="P78" s="292">
        <v>0</v>
      </c>
    </row>
    <row r="79" spans="1:16" x14ac:dyDescent="0.2">
      <c r="A79" s="253" t="s">
        <v>137</v>
      </c>
      <c r="B79" s="22" t="s">
        <v>136</v>
      </c>
      <c r="C79" s="34" t="s">
        <v>362</v>
      </c>
      <c r="D79" s="259">
        <f>+G79+J79+M79+P79</f>
        <v>1.6</v>
      </c>
      <c r="E79" s="273" t="s">
        <v>136</v>
      </c>
      <c r="F79" s="123" t="s">
        <v>362</v>
      </c>
      <c r="G79" s="288">
        <f>G80+G81</f>
        <v>1.6</v>
      </c>
      <c r="H79" s="273" t="s">
        <v>136</v>
      </c>
      <c r="I79" s="123" t="s">
        <v>362</v>
      </c>
      <c r="J79" s="288">
        <f>J80+J81</f>
        <v>0</v>
      </c>
      <c r="K79" s="273" t="s">
        <v>136</v>
      </c>
      <c r="L79" s="123" t="s">
        <v>362</v>
      </c>
      <c r="M79" s="288">
        <f>M80+M81</f>
        <v>0</v>
      </c>
      <c r="N79" s="273" t="s">
        <v>136</v>
      </c>
      <c r="O79" s="123" t="s">
        <v>362</v>
      </c>
      <c r="P79" s="288">
        <f>P80+P81</f>
        <v>0</v>
      </c>
    </row>
    <row r="80" spans="1:16" x14ac:dyDescent="0.2">
      <c r="A80" s="255" t="s">
        <v>265</v>
      </c>
      <c r="B80" s="37" t="s">
        <v>66</v>
      </c>
      <c r="C80" s="38"/>
      <c r="D80" s="256">
        <f>G80</f>
        <v>0.7</v>
      </c>
      <c r="E80" s="294" t="s">
        <v>66</v>
      </c>
      <c r="F80" s="164"/>
      <c r="G80" s="442">
        <v>0.7</v>
      </c>
      <c r="H80" s="294" t="s">
        <v>66</v>
      </c>
      <c r="I80" s="164"/>
      <c r="J80" s="279">
        <v>0</v>
      </c>
      <c r="K80" s="294" t="s">
        <v>66</v>
      </c>
      <c r="L80" s="164"/>
      <c r="M80" s="279">
        <v>0</v>
      </c>
      <c r="N80" s="294" t="s">
        <v>66</v>
      </c>
      <c r="O80" s="164"/>
      <c r="P80" s="279">
        <v>0</v>
      </c>
    </row>
    <row r="81" spans="1:17" x14ac:dyDescent="0.2">
      <c r="A81" s="255" t="s">
        <v>147</v>
      </c>
      <c r="B81" s="37" t="s">
        <v>67</v>
      </c>
      <c r="C81" s="38"/>
      <c r="D81" s="256">
        <f>G81</f>
        <v>0.9</v>
      </c>
      <c r="E81" s="294" t="s">
        <v>67</v>
      </c>
      <c r="F81" s="164"/>
      <c r="G81" s="442">
        <v>0.9</v>
      </c>
      <c r="H81" s="294" t="s">
        <v>67</v>
      </c>
      <c r="I81" s="164"/>
      <c r="J81" s="279">
        <v>0</v>
      </c>
      <c r="K81" s="294" t="s">
        <v>67</v>
      </c>
      <c r="L81" s="164"/>
      <c r="M81" s="279">
        <v>0</v>
      </c>
      <c r="N81" s="294" t="s">
        <v>67</v>
      </c>
      <c r="O81" s="164"/>
      <c r="P81" s="279">
        <v>0</v>
      </c>
    </row>
    <row r="82" spans="1:17" x14ac:dyDescent="0.2">
      <c r="A82" s="444" t="s">
        <v>169</v>
      </c>
      <c r="B82" s="39" t="s">
        <v>325</v>
      </c>
      <c r="C82" s="643" t="s">
        <v>167</v>
      </c>
      <c r="D82" s="259">
        <f>+G82+J82+M82+P82</f>
        <v>7</v>
      </c>
      <c r="E82" s="295" t="s">
        <v>325</v>
      </c>
      <c r="F82" s="637" t="s">
        <v>167</v>
      </c>
      <c r="G82" s="288">
        <f>G83</f>
        <v>7</v>
      </c>
      <c r="H82" s="295" t="s">
        <v>325</v>
      </c>
      <c r="I82" s="637" t="s">
        <v>167</v>
      </c>
      <c r="J82" s="288">
        <f>J83</f>
        <v>0</v>
      </c>
      <c r="K82" s="295" t="s">
        <v>325</v>
      </c>
      <c r="L82" s="637" t="s">
        <v>167</v>
      </c>
      <c r="M82" s="288">
        <f>M83</f>
        <v>0</v>
      </c>
      <c r="N82" s="295" t="s">
        <v>325</v>
      </c>
      <c r="O82" s="637" t="s">
        <v>167</v>
      </c>
      <c r="P82" s="288">
        <f>P83</f>
        <v>0</v>
      </c>
    </row>
    <row r="83" spans="1:17" x14ac:dyDescent="0.2">
      <c r="A83" s="263" t="s">
        <v>170</v>
      </c>
      <c r="B83" s="40" t="s">
        <v>344</v>
      </c>
      <c r="C83" s="644"/>
      <c r="D83" s="256">
        <v>0</v>
      </c>
      <c r="E83" s="274" t="s">
        <v>344</v>
      </c>
      <c r="F83" s="638"/>
      <c r="G83" s="279">
        <v>7</v>
      </c>
      <c r="H83" s="274" t="s">
        <v>344</v>
      </c>
      <c r="I83" s="638"/>
      <c r="J83" s="279">
        <v>0</v>
      </c>
      <c r="K83" s="274" t="s">
        <v>344</v>
      </c>
      <c r="L83" s="638"/>
      <c r="M83" s="279">
        <v>0</v>
      </c>
      <c r="N83" s="274" t="s">
        <v>344</v>
      </c>
      <c r="O83" s="638"/>
      <c r="P83" s="279">
        <v>0</v>
      </c>
    </row>
    <row r="84" spans="1:17" x14ac:dyDescent="0.2">
      <c r="A84" s="253" t="s">
        <v>12</v>
      </c>
      <c r="B84" s="510" t="s">
        <v>203</v>
      </c>
      <c r="C84" s="22" t="s">
        <v>126</v>
      </c>
      <c r="D84" s="259">
        <f>+G84+J84+M84+P84</f>
        <v>62.99</v>
      </c>
      <c r="E84" s="326" t="s">
        <v>203</v>
      </c>
      <c r="F84" s="121" t="s">
        <v>126</v>
      </c>
      <c r="G84" s="291">
        <f>G85</f>
        <v>62.99</v>
      </c>
      <c r="H84" s="326" t="s">
        <v>203</v>
      </c>
      <c r="I84" s="121"/>
      <c r="J84" s="291">
        <f>J85</f>
        <v>0</v>
      </c>
      <c r="K84" s="326" t="s">
        <v>203</v>
      </c>
      <c r="L84" s="121"/>
      <c r="M84" s="291">
        <f>M85</f>
        <v>0</v>
      </c>
      <c r="N84" s="326" t="s">
        <v>203</v>
      </c>
      <c r="O84" s="121"/>
      <c r="P84" s="291">
        <f>P85</f>
        <v>0</v>
      </c>
    </row>
    <row r="85" spans="1:17" ht="25.5" x14ac:dyDescent="0.2">
      <c r="A85" s="255" t="s">
        <v>13</v>
      </c>
      <c r="B85" s="41" t="s">
        <v>94</v>
      </c>
      <c r="C85" s="32"/>
      <c r="D85" s="256">
        <f>G85+J85+M85+P85</f>
        <v>62.99</v>
      </c>
      <c r="E85" s="296" t="s">
        <v>94</v>
      </c>
      <c r="F85" s="150"/>
      <c r="G85" s="279">
        <v>62.99</v>
      </c>
      <c r="H85" s="296" t="s">
        <v>94</v>
      </c>
      <c r="I85" s="150" t="s">
        <v>126</v>
      </c>
      <c r="J85" s="279">
        <v>0</v>
      </c>
      <c r="K85" s="296" t="s">
        <v>94</v>
      </c>
      <c r="L85" s="150" t="s">
        <v>126</v>
      </c>
      <c r="M85" s="279">
        <v>0</v>
      </c>
      <c r="N85" s="296" t="s">
        <v>94</v>
      </c>
      <c r="O85" s="150" t="s">
        <v>126</v>
      </c>
      <c r="P85" s="279">
        <v>0</v>
      </c>
    </row>
    <row r="86" spans="1:17" ht="25.5" x14ac:dyDescent="0.2">
      <c r="A86" s="253" t="s">
        <v>14</v>
      </c>
      <c r="B86" s="511" t="s">
        <v>360</v>
      </c>
      <c r="C86" s="32"/>
      <c r="D86" s="259">
        <f>D87+D118</f>
        <v>1548.453</v>
      </c>
      <c r="E86" s="327" t="s">
        <v>360</v>
      </c>
      <c r="F86" s="150"/>
      <c r="G86" s="291">
        <f>+G87+G118</f>
        <v>1191.979</v>
      </c>
      <c r="H86" s="327" t="s">
        <v>360</v>
      </c>
      <c r="I86" s="150"/>
      <c r="J86" s="291">
        <f>J87+J118</f>
        <v>340.072</v>
      </c>
      <c r="K86" s="327" t="s">
        <v>360</v>
      </c>
      <c r="L86" s="150"/>
      <c r="M86" s="291">
        <f>+M87+M118</f>
        <v>10.475</v>
      </c>
      <c r="N86" s="327" t="s">
        <v>360</v>
      </c>
      <c r="O86" s="150"/>
      <c r="P86" s="291">
        <f>+P87+P118</f>
        <v>5.9269999999999996</v>
      </c>
      <c r="Q86" s="65"/>
    </row>
    <row r="87" spans="1:17" ht="30" customHeight="1" x14ac:dyDescent="0.2">
      <c r="A87" s="253" t="s">
        <v>15</v>
      </c>
      <c r="B87" s="25" t="s">
        <v>93</v>
      </c>
      <c r="C87" s="42" t="s">
        <v>124</v>
      </c>
      <c r="D87" s="259">
        <f>D88+D89+D90+D96+D97+D98+D99+D100+D101+D102+D103+D104+D105+D106+D107+D108+D109+D110+D111+D112+D113+D114+D115+D116+D117</f>
        <v>1530.453</v>
      </c>
      <c r="E87" s="289" t="s">
        <v>93</v>
      </c>
      <c r="F87" s="108" t="s">
        <v>124</v>
      </c>
      <c r="G87" s="297">
        <f>G88+G89+G90+G96+G97+G98+G99+G100+G101+G102+G103+G104+G105+G106+G107+G108+G109+G110+G111+G112+G113+G114+G115+G116+G117</f>
        <v>1173.979</v>
      </c>
      <c r="H87" s="289" t="s">
        <v>93</v>
      </c>
      <c r="I87" s="108" t="s">
        <v>124</v>
      </c>
      <c r="J87" s="297">
        <f>J88+J89+J90+J96+J97+J98+J99+J100+J101+J102+J103+J104+J105+J106+J107+J108+J109+J110+J111+J112+J113+J114+J115+J117+J116</f>
        <v>340.072</v>
      </c>
      <c r="K87" s="289" t="s">
        <v>93</v>
      </c>
      <c r="L87" s="108" t="s">
        <v>124</v>
      </c>
      <c r="M87" s="297">
        <f>M88+M89+M90+M96+M97+M98+M99+M100+M101+M102+M103+M104+M105+M106+M107+M108+M109+M110+M111+M112+M113+M114+M115+M116+M117</f>
        <v>10.475</v>
      </c>
      <c r="N87" s="289" t="s">
        <v>93</v>
      </c>
      <c r="O87" s="108" t="s">
        <v>124</v>
      </c>
      <c r="P87" s="297">
        <f>P88+P89+P90+P96+P97+P98+P99+P100+P101+P102+P103+P104+P105+P106+P107+P108+P109+P110+P111+P112+P113+P114+P115+P116+P117</f>
        <v>5.9269999999999996</v>
      </c>
    </row>
    <row r="88" spans="1:17" x14ac:dyDescent="0.2">
      <c r="A88" s="260" t="s">
        <v>220</v>
      </c>
      <c r="B88" s="49" t="s">
        <v>74</v>
      </c>
      <c r="C88" s="32"/>
      <c r="D88" s="256">
        <f>G88+J88+M88+P88</f>
        <v>65.968999999999994</v>
      </c>
      <c r="E88" s="276" t="s">
        <v>74</v>
      </c>
      <c r="F88" s="150"/>
      <c r="G88" s="279">
        <v>25.768999999999998</v>
      </c>
      <c r="H88" s="276" t="s">
        <v>74</v>
      </c>
      <c r="I88" s="150"/>
      <c r="J88" s="279">
        <v>40.200000000000003</v>
      </c>
      <c r="K88" s="276" t="s">
        <v>74</v>
      </c>
      <c r="L88" s="150"/>
      <c r="M88" s="279">
        <v>0</v>
      </c>
      <c r="N88" s="276" t="s">
        <v>74</v>
      </c>
      <c r="O88" s="150"/>
      <c r="P88" s="279">
        <v>0</v>
      </c>
    </row>
    <row r="89" spans="1:17" x14ac:dyDescent="0.2">
      <c r="A89" s="260" t="s">
        <v>201</v>
      </c>
      <c r="B89" s="43" t="s">
        <v>235</v>
      </c>
      <c r="C89" s="33"/>
      <c r="D89" s="256">
        <f>G89+J89+M89+P89</f>
        <v>5</v>
      </c>
      <c r="E89" s="276" t="s">
        <v>235</v>
      </c>
      <c r="F89" s="122"/>
      <c r="G89" s="279">
        <v>5</v>
      </c>
      <c r="H89" s="276" t="s">
        <v>235</v>
      </c>
      <c r="I89" s="122"/>
      <c r="J89" s="279">
        <v>0</v>
      </c>
      <c r="K89" s="276" t="s">
        <v>235</v>
      </c>
      <c r="L89" s="122"/>
      <c r="M89" s="279">
        <v>0</v>
      </c>
      <c r="N89" s="276" t="s">
        <v>235</v>
      </c>
      <c r="O89" s="153"/>
      <c r="P89" s="279">
        <v>0</v>
      </c>
    </row>
    <row r="90" spans="1:17" x14ac:dyDescent="0.2">
      <c r="A90" s="264"/>
      <c r="B90" s="265" t="s">
        <v>130</v>
      </c>
      <c r="C90" s="33"/>
      <c r="D90" s="259">
        <f>+G90+J90+M90+P90</f>
        <v>246.7</v>
      </c>
      <c r="E90" s="298" t="s">
        <v>130</v>
      </c>
      <c r="F90" s="122"/>
      <c r="G90" s="299">
        <f>+G91+G92+G93+G94+G95</f>
        <v>218</v>
      </c>
      <c r="H90" s="298" t="s">
        <v>130</v>
      </c>
      <c r="I90" s="122"/>
      <c r="J90" s="299">
        <f>+J91+J92+J93+J94+J95</f>
        <v>28.7</v>
      </c>
      <c r="K90" s="298" t="s">
        <v>130</v>
      </c>
      <c r="L90" s="122"/>
      <c r="M90" s="299">
        <f>+M91+M92+M93+M94+M95</f>
        <v>0</v>
      </c>
      <c r="N90" s="298" t="s">
        <v>130</v>
      </c>
      <c r="O90" s="153"/>
      <c r="P90" s="299">
        <f>+P91+P92+P93+P94+P95</f>
        <v>0</v>
      </c>
    </row>
    <row r="91" spans="1:17" x14ac:dyDescent="0.2">
      <c r="A91" s="260" t="s">
        <v>202</v>
      </c>
      <c r="B91" s="45" t="s">
        <v>292</v>
      </c>
      <c r="C91" s="33"/>
      <c r="D91" s="505">
        <f>G91+J91+M91+P91</f>
        <v>40</v>
      </c>
      <c r="E91" s="300" t="s">
        <v>292</v>
      </c>
      <c r="F91" s="122"/>
      <c r="G91" s="301">
        <v>40</v>
      </c>
      <c r="H91" s="328" t="s">
        <v>292</v>
      </c>
      <c r="I91" s="122"/>
      <c r="J91" s="301">
        <v>0</v>
      </c>
      <c r="K91" s="328" t="s">
        <v>292</v>
      </c>
      <c r="L91" s="122"/>
      <c r="M91" s="301">
        <v>0</v>
      </c>
      <c r="N91" s="328" t="s">
        <v>292</v>
      </c>
      <c r="O91" s="154"/>
      <c r="P91" s="301">
        <v>0</v>
      </c>
    </row>
    <row r="92" spans="1:17" x14ac:dyDescent="0.2">
      <c r="A92" s="260" t="s">
        <v>199</v>
      </c>
      <c r="B92" s="45" t="s">
        <v>78</v>
      </c>
      <c r="C92" s="33"/>
      <c r="D92" s="505">
        <f t="shared" ref="D92:D95" si="5">G92+J92+M92+P92</f>
        <v>15</v>
      </c>
      <c r="E92" s="300" t="s">
        <v>78</v>
      </c>
      <c r="F92" s="122"/>
      <c r="G92" s="302">
        <v>15</v>
      </c>
      <c r="H92" s="328" t="s">
        <v>78</v>
      </c>
      <c r="I92" s="122"/>
      <c r="J92" s="302">
        <v>0</v>
      </c>
      <c r="K92" s="328" t="s">
        <v>78</v>
      </c>
      <c r="L92" s="122"/>
      <c r="M92" s="302">
        <v>0</v>
      </c>
      <c r="N92" s="328" t="s">
        <v>78</v>
      </c>
      <c r="O92" s="153"/>
      <c r="P92" s="302">
        <v>0</v>
      </c>
    </row>
    <row r="93" spans="1:17" x14ac:dyDescent="0.2">
      <c r="A93" s="255" t="s">
        <v>200</v>
      </c>
      <c r="B93" s="266" t="s">
        <v>76</v>
      </c>
      <c r="C93" s="33"/>
      <c r="D93" s="505">
        <f t="shared" si="5"/>
        <v>70</v>
      </c>
      <c r="E93" s="300" t="s">
        <v>76</v>
      </c>
      <c r="F93" s="122"/>
      <c r="G93" s="302">
        <v>70</v>
      </c>
      <c r="H93" s="328" t="s">
        <v>76</v>
      </c>
      <c r="I93" s="122"/>
      <c r="J93" s="302">
        <v>0</v>
      </c>
      <c r="K93" s="328" t="s">
        <v>76</v>
      </c>
      <c r="L93" s="122"/>
      <c r="M93" s="302">
        <v>0</v>
      </c>
      <c r="N93" s="328" t="s">
        <v>76</v>
      </c>
      <c r="O93" s="153"/>
      <c r="P93" s="302">
        <v>0</v>
      </c>
    </row>
    <row r="94" spans="1:17" x14ac:dyDescent="0.2">
      <c r="A94" s="255" t="s">
        <v>201</v>
      </c>
      <c r="B94" s="266" t="s">
        <v>77</v>
      </c>
      <c r="C94" s="33"/>
      <c r="D94" s="505">
        <f t="shared" si="5"/>
        <v>73.7</v>
      </c>
      <c r="E94" s="300" t="s">
        <v>677</v>
      </c>
      <c r="F94" s="122"/>
      <c r="G94" s="302">
        <v>45</v>
      </c>
      <c r="H94" s="300" t="s">
        <v>677</v>
      </c>
      <c r="I94" s="122"/>
      <c r="J94" s="302">
        <v>28.7</v>
      </c>
      <c r="K94" s="300" t="s">
        <v>677</v>
      </c>
      <c r="L94" s="122"/>
      <c r="M94" s="302">
        <v>0</v>
      </c>
      <c r="N94" s="300" t="s">
        <v>677</v>
      </c>
      <c r="O94" s="153"/>
      <c r="P94" s="302">
        <v>0</v>
      </c>
    </row>
    <row r="95" spans="1:17" x14ac:dyDescent="0.2">
      <c r="A95" s="255" t="s">
        <v>201</v>
      </c>
      <c r="B95" s="266" t="s">
        <v>769</v>
      </c>
      <c r="C95" s="33"/>
      <c r="D95" s="505">
        <f t="shared" si="5"/>
        <v>48</v>
      </c>
      <c r="E95" s="266" t="s">
        <v>769</v>
      </c>
      <c r="F95" s="122"/>
      <c r="G95" s="302">
        <v>48</v>
      </c>
      <c r="H95" s="266" t="s">
        <v>769</v>
      </c>
      <c r="I95" s="122"/>
      <c r="J95" s="302">
        <v>0</v>
      </c>
      <c r="K95" s="266" t="s">
        <v>769</v>
      </c>
      <c r="L95" s="122"/>
      <c r="M95" s="302">
        <v>0</v>
      </c>
      <c r="N95" s="266" t="s">
        <v>681</v>
      </c>
      <c r="O95" s="153"/>
      <c r="P95" s="302">
        <v>0</v>
      </c>
    </row>
    <row r="96" spans="1:17" ht="38.25" x14ac:dyDescent="0.2">
      <c r="A96" s="255" t="s">
        <v>201</v>
      </c>
      <c r="B96" s="140" t="s">
        <v>570</v>
      </c>
      <c r="C96" s="33"/>
      <c r="D96" s="256">
        <f>G96+J96+M96+P96</f>
        <v>87.906999999999996</v>
      </c>
      <c r="E96" s="293" t="s">
        <v>570</v>
      </c>
      <c r="F96" s="122"/>
      <c r="G96" s="279">
        <v>47.6</v>
      </c>
      <c r="H96" s="293" t="s">
        <v>570</v>
      </c>
      <c r="I96" s="122"/>
      <c r="J96" s="316">
        <v>37</v>
      </c>
      <c r="K96" s="293" t="s">
        <v>570</v>
      </c>
      <c r="L96" s="122"/>
      <c r="M96" s="316">
        <v>0</v>
      </c>
      <c r="N96" s="293" t="s">
        <v>570</v>
      </c>
      <c r="O96" s="153"/>
      <c r="P96" s="316">
        <v>3.3069999999999999</v>
      </c>
    </row>
    <row r="97" spans="1:16" x14ac:dyDescent="0.2">
      <c r="A97" s="23"/>
      <c r="B97" s="140" t="s">
        <v>766</v>
      </c>
      <c r="C97" s="33"/>
      <c r="D97" s="256">
        <f t="shared" ref="D97:D98" si="6">G97+J97+M97+P97</f>
        <v>30.5</v>
      </c>
      <c r="E97" s="140" t="s">
        <v>766</v>
      </c>
      <c r="F97" s="122"/>
      <c r="G97" s="279">
        <v>30.5</v>
      </c>
      <c r="H97" s="140" t="s">
        <v>766</v>
      </c>
      <c r="I97" s="122"/>
      <c r="J97" s="316">
        <v>0</v>
      </c>
      <c r="K97" s="140" t="s">
        <v>766</v>
      </c>
      <c r="L97" s="122"/>
      <c r="M97" s="316">
        <v>0</v>
      </c>
      <c r="N97" s="140" t="s">
        <v>766</v>
      </c>
      <c r="O97" s="153"/>
      <c r="P97" s="316">
        <v>0</v>
      </c>
    </row>
    <row r="98" spans="1:16" x14ac:dyDescent="0.2">
      <c r="A98" s="23" t="s">
        <v>198</v>
      </c>
      <c r="B98" s="140" t="s">
        <v>767</v>
      </c>
      <c r="C98" s="33"/>
      <c r="D98" s="256">
        <f t="shared" si="6"/>
        <v>18.5</v>
      </c>
      <c r="E98" s="140" t="s">
        <v>767</v>
      </c>
      <c r="F98" s="122"/>
      <c r="G98" s="279">
        <v>18.5</v>
      </c>
      <c r="H98" s="140" t="s">
        <v>767</v>
      </c>
      <c r="I98" s="122"/>
      <c r="J98" s="316">
        <v>0</v>
      </c>
      <c r="K98" s="140" t="s">
        <v>767</v>
      </c>
      <c r="L98" s="122"/>
      <c r="M98" s="316">
        <v>0</v>
      </c>
      <c r="N98" s="140" t="s">
        <v>767</v>
      </c>
      <c r="O98" s="153"/>
      <c r="P98" s="316">
        <v>0</v>
      </c>
    </row>
    <row r="99" spans="1:16" x14ac:dyDescent="0.2">
      <c r="A99" s="260" t="s">
        <v>197</v>
      </c>
      <c r="B99" s="43" t="s">
        <v>495</v>
      </c>
      <c r="C99" s="33"/>
      <c r="D99" s="256">
        <f t="shared" ref="D99:D105" si="7">G99+J99+M99+P99</f>
        <v>205</v>
      </c>
      <c r="E99" s="276" t="s">
        <v>495</v>
      </c>
      <c r="F99" s="122"/>
      <c r="G99" s="279">
        <v>205</v>
      </c>
      <c r="H99" s="276" t="s">
        <v>495</v>
      </c>
      <c r="I99" s="122"/>
      <c r="J99" s="279">
        <v>0</v>
      </c>
      <c r="K99" s="276" t="s">
        <v>495</v>
      </c>
      <c r="L99" s="122"/>
      <c r="M99" s="279">
        <v>0</v>
      </c>
      <c r="N99" s="276" t="s">
        <v>495</v>
      </c>
      <c r="O99" s="153"/>
      <c r="P99" s="279">
        <v>0</v>
      </c>
    </row>
    <row r="100" spans="1:16" x14ac:dyDescent="0.2">
      <c r="A100" s="260" t="s">
        <v>198</v>
      </c>
      <c r="B100" s="43" t="s">
        <v>75</v>
      </c>
      <c r="C100" s="33"/>
      <c r="D100" s="256">
        <f t="shared" si="7"/>
        <v>50</v>
      </c>
      <c r="E100" s="276" t="s">
        <v>75</v>
      </c>
      <c r="F100" s="122"/>
      <c r="G100" s="279">
        <v>50</v>
      </c>
      <c r="H100" s="276" t="s">
        <v>75</v>
      </c>
      <c r="I100" s="122"/>
      <c r="J100" s="279">
        <v>0</v>
      </c>
      <c r="K100" s="276" t="s">
        <v>75</v>
      </c>
      <c r="L100" s="122"/>
      <c r="M100" s="279">
        <v>0</v>
      </c>
      <c r="N100" s="276" t="s">
        <v>75</v>
      </c>
      <c r="O100" s="165"/>
      <c r="P100" s="279">
        <v>0</v>
      </c>
    </row>
    <row r="101" spans="1:16" x14ac:dyDescent="0.2">
      <c r="A101" s="260" t="s">
        <v>198</v>
      </c>
      <c r="B101" s="43" t="s">
        <v>508</v>
      </c>
      <c r="C101" s="33"/>
      <c r="D101" s="256">
        <f t="shared" si="7"/>
        <v>0</v>
      </c>
      <c r="E101" s="276" t="s">
        <v>508</v>
      </c>
      <c r="F101" s="122"/>
      <c r="G101" s="279">
        <v>0</v>
      </c>
      <c r="H101" s="276" t="s">
        <v>508</v>
      </c>
      <c r="I101" s="122"/>
      <c r="J101" s="279">
        <v>0</v>
      </c>
      <c r="K101" s="276" t="s">
        <v>508</v>
      </c>
      <c r="L101" s="122"/>
      <c r="M101" s="279">
        <v>0</v>
      </c>
      <c r="N101" s="276" t="s">
        <v>508</v>
      </c>
      <c r="O101" s="153"/>
      <c r="P101" s="279">
        <v>0</v>
      </c>
    </row>
    <row r="102" spans="1:16" x14ac:dyDescent="0.2">
      <c r="A102" s="260" t="s">
        <v>198</v>
      </c>
      <c r="B102" s="43" t="s">
        <v>509</v>
      </c>
      <c r="C102" s="33"/>
      <c r="D102" s="256">
        <f t="shared" si="7"/>
        <v>0</v>
      </c>
      <c r="E102" s="303" t="s">
        <v>509</v>
      </c>
      <c r="F102" s="122"/>
      <c r="G102" s="279">
        <v>0</v>
      </c>
      <c r="H102" s="303" t="s">
        <v>509</v>
      </c>
      <c r="I102" s="122"/>
      <c r="J102" s="279">
        <v>0</v>
      </c>
      <c r="K102" s="303" t="s">
        <v>509</v>
      </c>
      <c r="L102" s="122"/>
      <c r="M102" s="279">
        <v>0</v>
      </c>
      <c r="N102" s="303" t="s">
        <v>509</v>
      </c>
      <c r="O102" s="153"/>
      <c r="P102" s="279">
        <v>0</v>
      </c>
    </row>
    <row r="103" spans="1:16" x14ac:dyDescent="0.2">
      <c r="A103" s="260" t="s">
        <v>198</v>
      </c>
      <c r="B103" s="43" t="s">
        <v>510</v>
      </c>
      <c r="C103" s="33"/>
      <c r="D103" s="256">
        <f t="shared" si="7"/>
        <v>0</v>
      </c>
      <c r="E103" s="303" t="s">
        <v>510</v>
      </c>
      <c r="F103" s="122"/>
      <c r="G103" s="279">
        <v>0</v>
      </c>
      <c r="H103" s="303" t="s">
        <v>510</v>
      </c>
      <c r="I103" s="122"/>
      <c r="J103" s="279">
        <v>0</v>
      </c>
      <c r="K103" s="303" t="s">
        <v>510</v>
      </c>
      <c r="L103" s="122"/>
      <c r="M103" s="279">
        <v>0</v>
      </c>
      <c r="N103" s="303" t="s">
        <v>510</v>
      </c>
      <c r="O103" s="153"/>
      <c r="P103" s="279">
        <v>0</v>
      </c>
    </row>
    <row r="104" spans="1:16" x14ac:dyDescent="0.2">
      <c r="A104" s="260" t="s">
        <v>198</v>
      </c>
      <c r="B104" s="43" t="s">
        <v>219</v>
      </c>
      <c r="C104" s="33"/>
      <c r="D104" s="256">
        <f t="shared" si="7"/>
        <v>260</v>
      </c>
      <c r="E104" s="276" t="s">
        <v>219</v>
      </c>
      <c r="F104" s="122"/>
      <c r="G104" s="279">
        <v>260</v>
      </c>
      <c r="H104" s="276" t="s">
        <v>219</v>
      </c>
      <c r="I104" s="122"/>
      <c r="J104" s="279">
        <v>0</v>
      </c>
      <c r="K104" s="276" t="s">
        <v>219</v>
      </c>
      <c r="L104" s="122"/>
      <c r="M104" s="279">
        <v>0</v>
      </c>
      <c r="N104" s="276" t="s">
        <v>219</v>
      </c>
      <c r="O104" s="153"/>
      <c r="P104" s="279">
        <v>0</v>
      </c>
    </row>
    <row r="105" spans="1:16" x14ac:dyDescent="0.2">
      <c r="A105" s="260" t="s">
        <v>198</v>
      </c>
      <c r="B105" s="43" t="s">
        <v>222</v>
      </c>
      <c r="C105" s="33"/>
      <c r="D105" s="256">
        <f t="shared" si="7"/>
        <v>105.41</v>
      </c>
      <c r="E105" s="276" t="s">
        <v>222</v>
      </c>
      <c r="F105" s="122"/>
      <c r="G105" s="512">
        <v>105.41</v>
      </c>
      <c r="H105" s="276" t="s">
        <v>222</v>
      </c>
      <c r="I105" s="122"/>
      <c r="J105" s="279">
        <v>0</v>
      </c>
      <c r="K105" s="276" t="s">
        <v>222</v>
      </c>
      <c r="L105" s="122"/>
      <c r="M105" s="279">
        <v>0</v>
      </c>
      <c r="N105" s="276" t="s">
        <v>222</v>
      </c>
      <c r="O105" s="153"/>
      <c r="P105" s="279">
        <v>0</v>
      </c>
    </row>
    <row r="106" spans="1:16" x14ac:dyDescent="0.2">
      <c r="A106" s="260" t="s">
        <v>197</v>
      </c>
      <c r="B106" s="43" t="s">
        <v>667</v>
      </c>
      <c r="C106" s="33"/>
      <c r="D106" s="256">
        <f>G106+J106+M106+P106</f>
        <v>65</v>
      </c>
      <c r="E106" s="43" t="s">
        <v>667</v>
      </c>
      <c r="F106" s="122"/>
      <c r="G106" s="279">
        <v>65</v>
      </c>
      <c r="H106" s="43" t="s">
        <v>667</v>
      </c>
      <c r="I106" s="122"/>
      <c r="J106" s="279">
        <v>0</v>
      </c>
      <c r="K106" s="43" t="s">
        <v>667</v>
      </c>
      <c r="L106" s="122"/>
      <c r="M106" s="279">
        <v>0</v>
      </c>
      <c r="N106" s="43" t="s">
        <v>667</v>
      </c>
      <c r="O106" s="153"/>
      <c r="P106" s="279">
        <v>0</v>
      </c>
    </row>
    <row r="107" spans="1:16" x14ac:dyDescent="0.2">
      <c r="A107" s="260" t="s">
        <v>152</v>
      </c>
      <c r="B107" s="43" t="s">
        <v>79</v>
      </c>
      <c r="C107" s="33"/>
      <c r="D107" s="256">
        <f t="shared" ref="D107:D109" si="8">G107+J107+M107+P107</f>
        <v>68.3</v>
      </c>
      <c r="E107" s="276" t="s">
        <v>79</v>
      </c>
      <c r="F107" s="122"/>
      <c r="G107" s="279">
        <v>68.3</v>
      </c>
      <c r="H107" s="276" t="s">
        <v>79</v>
      </c>
      <c r="I107" s="122"/>
      <c r="J107" s="279">
        <v>0</v>
      </c>
      <c r="K107" s="276" t="s">
        <v>79</v>
      </c>
      <c r="L107" s="122"/>
      <c r="M107" s="279">
        <v>0</v>
      </c>
      <c r="N107" s="276" t="s">
        <v>79</v>
      </c>
      <c r="O107" s="153"/>
      <c r="P107" s="279">
        <v>0</v>
      </c>
    </row>
    <row r="108" spans="1:16" x14ac:dyDescent="0.2">
      <c r="A108" s="260" t="s">
        <v>220</v>
      </c>
      <c r="B108" s="43" t="s">
        <v>427</v>
      </c>
      <c r="C108" s="33"/>
      <c r="D108" s="256">
        <f t="shared" si="8"/>
        <v>102.041</v>
      </c>
      <c r="E108" s="276" t="s">
        <v>427</v>
      </c>
      <c r="F108" s="122"/>
      <c r="G108" s="279">
        <v>0</v>
      </c>
      <c r="H108" s="276" t="s">
        <v>427</v>
      </c>
      <c r="I108" s="122"/>
      <c r="J108" s="279">
        <v>102.041</v>
      </c>
      <c r="K108" s="276" t="s">
        <v>427</v>
      </c>
      <c r="L108" s="122"/>
      <c r="M108" s="279">
        <v>0</v>
      </c>
      <c r="N108" s="276" t="s">
        <v>427</v>
      </c>
      <c r="O108" s="153"/>
      <c r="P108" s="279">
        <v>0</v>
      </c>
    </row>
    <row r="109" spans="1:16" ht="26.45" customHeight="1" x14ac:dyDescent="0.2">
      <c r="A109" s="260" t="s">
        <v>778</v>
      </c>
      <c r="B109" s="44" t="s">
        <v>765</v>
      </c>
      <c r="C109" s="33"/>
      <c r="D109" s="256">
        <f t="shared" si="8"/>
        <v>0.5</v>
      </c>
      <c r="E109" s="44" t="s">
        <v>765</v>
      </c>
      <c r="F109" s="122"/>
      <c r="G109" s="279">
        <v>0.5</v>
      </c>
      <c r="H109" s="44" t="s">
        <v>765</v>
      </c>
      <c r="I109" s="122"/>
      <c r="J109" s="279">
        <v>0</v>
      </c>
      <c r="K109" s="44" t="s">
        <v>765</v>
      </c>
      <c r="L109" s="122"/>
      <c r="M109" s="279">
        <v>0</v>
      </c>
      <c r="N109" s="44" t="s">
        <v>765</v>
      </c>
      <c r="O109" s="153"/>
      <c r="P109" s="279">
        <v>0</v>
      </c>
    </row>
    <row r="110" spans="1:16" x14ac:dyDescent="0.2">
      <c r="A110" s="260" t="s">
        <v>201</v>
      </c>
      <c r="B110" s="43" t="s">
        <v>666</v>
      </c>
      <c r="C110" s="33"/>
      <c r="D110" s="256">
        <f>G110+J110+M110+P110</f>
        <v>40</v>
      </c>
      <c r="E110" s="43" t="s">
        <v>666</v>
      </c>
      <c r="F110" s="122"/>
      <c r="G110" s="279">
        <v>40</v>
      </c>
      <c r="H110" s="43" t="s">
        <v>666</v>
      </c>
      <c r="I110" s="122"/>
      <c r="J110" s="279">
        <v>0</v>
      </c>
      <c r="K110" s="43" t="s">
        <v>666</v>
      </c>
      <c r="L110" s="122"/>
      <c r="M110" s="279">
        <v>0</v>
      </c>
      <c r="N110" s="43" t="s">
        <v>666</v>
      </c>
      <c r="O110" s="153"/>
      <c r="P110" s="279">
        <v>0</v>
      </c>
    </row>
    <row r="111" spans="1:16" x14ac:dyDescent="0.2">
      <c r="A111" s="260" t="s">
        <v>220</v>
      </c>
      <c r="B111" s="43" t="s">
        <v>484</v>
      </c>
      <c r="C111" s="33"/>
      <c r="D111" s="256">
        <f t="shared" ref="D111:D113" si="9">G111+J111+M111+P111</f>
        <v>23.780999999999999</v>
      </c>
      <c r="E111" s="276" t="s">
        <v>484</v>
      </c>
      <c r="F111" s="122"/>
      <c r="G111" s="279">
        <v>0</v>
      </c>
      <c r="H111" s="276" t="s">
        <v>484</v>
      </c>
      <c r="I111" s="122"/>
      <c r="J111" s="279">
        <v>23.780999999999999</v>
      </c>
      <c r="K111" s="276" t="s">
        <v>484</v>
      </c>
      <c r="L111" s="122"/>
      <c r="M111" s="279">
        <v>0</v>
      </c>
      <c r="N111" s="276" t="s">
        <v>484</v>
      </c>
      <c r="O111" s="153"/>
      <c r="P111" s="279">
        <v>0</v>
      </c>
    </row>
    <row r="112" spans="1:16" ht="25.5" x14ac:dyDescent="0.2">
      <c r="A112" s="260" t="s">
        <v>328</v>
      </c>
      <c r="B112" s="44" t="s">
        <v>410</v>
      </c>
      <c r="C112" s="33"/>
      <c r="D112" s="256">
        <f t="shared" si="9"/>
        <v>34.4</v>
      </c>
      <c r="E112" s="293" t="s">
        <v>410</v>
      </c>
      <c r="F112" s="122"/>
      <c r="G112" s="279">
        <v>34.4</v>
      </c>
      <c r="H112" s="293" t="s">
        <v>410</v>
      </c>
      <c r="I112" s="122"/>
      <c r="J112" s="279">
        <v>0</v>
      </c>
      <c r="K112" s="293" t="s">
        <v>410</v>
      </c>
      <c r="L112" s="122"/>
      <c r="M112" s="279">
        <v>0</v>
      </c>
      <c r="N112" s="293" t="s">
        <v>410</v>
      </c>
      <c r="O112" s="153"/>
      <c r="P112" s="279">
        <v>0</v>
      </c>
    </row>
    <row r="113" spans="1:16" ht="37.5" customHeight="1" x14ac:dyDescent="0.2">
      <c r="A113" s="260" t="s">
        <v>328</v>
      </c>
      <c r="B113" s="44" t="s">
        <v>676</v>
      </c>
      <c r="C113" s="33"/>
      <c r="D113" s="256">
        <f t="shared" si="9"/>
        <v>57.470999999999997</v>
      </c>
      <c r="E113" s="44" t="s">
        <v>676</v>
      </c>
      <c r="F113" s="122"/>
      <c r="G113" s="279">
        <v>0</v>
      </c>
      <c r="H113" s="44" t="s">
        <v>676</v>
      </c>
      <c r="I113" s="122"/>
      <c r="J113" s="279">
        <v>56.4</v>
      </c>
      <c r="K113" s="44" t="s">
        <v>676</v>
      </c>
      <c r="L113" s="122"/>
      <c r="M113" s="279">
        <v>0</v>
      </c>
      <c r="N113" s="44" t="s">
        <v>676</v>
      </c>
      <c r="O113" s="153"/>
      <c r="P113" s="279">
        <v>1.071</v>
      </c>
    </row>
    <row r="114" spans="1:16" ht="25.5" x14ac:dyDescent="0.2">
      <c r="A114" s="260" t="s">
        <v>328</v>
      </c>
      <c r="B114" s="44" t="s">
        <v>574</v>
      </c>
      <c r="C114" s="33"/>
      <c r="D114" s="256">
        <f>G114+J114+M114+P114</f>
        <v>27.998999999999999</v>
      </c>
      <c r="E114" s="293" t="s">
        <v>574</v>
      </c>
      <c r="F114" s="122"/>
      <c r="G114" s="279">
        <v>0</v>
      </c>
      <c r="H114" s="293" t="s">
        <v>574</v>
      </c>
      <c r="I114" s="122"/>
      <c r="J114" s="279">
        <v>26.45</v>
      </c>
      <c r="K114" s="293" t="s">
        <v>574</v>
      </c>
      <c r="L114" s="122"/>
      <c r="M114" s="279">
        <v>0</v>
      </c>
      <c r="N114" s="293" t="s">
        <v>574</v>
      </c>
      <c r="O114" s="153"/>
      <c r="P114" s="279">
        <v>1.5489999999999999</v>
      </c>
    </row>
    <row r="115" spans="1:16" ht="25.5" x14ac:dyDescent="0.2">
      <c r="A115" s="260" t="s">
        <v>328</v>
      </c>
      <c r="B115" s="44" t="s">
        <v>741</v>
      </c>
      <c r="C115" s="33"/>
      <c r="D115" s="256">
        <f t="shared" ref="D115:D117" si="10">G115+J115+M115+P115</f>
        <v>10.475</v>
      </c>
      <c r="E115" s="44" t="s">
        <v>741</v>
      </c>
      <c r="F115" s="122"/>
      <c r="G115" s="397">
        <v>0</v>
      </c>
      <c r="H115" s="44" t="s">
        <v>741</v>
      </c>
      <c r="I115" s="122"/>
      <c r="J115" s="279">
        <v>0</v>
      </c>
      <c r="K115" s="44" t="s">
        <v>741</v>
      </c>
      <c r="L115" s="122"/>
      <c r="M115" s="279">
        <v>10.475</v>
      </c>
      <c r="N115" s="44" t="s">
        <v>741</v>
      </c>
      <c r="O115" s="153"/>
      <c r="P115" s="279">
        <v>0</v>
      </c>
    </row>
    <row r="116" spans="1:16" ht="21.75" customHeight="1" x14ac:dyDescent="0.2">
      <c r="A116" s="260" t="s">
        <v>199</v>
      </c>
      <c r="B116" s="396" t="s">
        <v>636</v>
      </c>
      <c r="C116" s="33"/>
      <c r="D116" s="256">
        <f t="shared" si="10"/>
        <v>12.9</v>
      </c>
      <c r="E116" s="396" t="s">
        <v>636</v>
      </c>
      <c r="F116" s="122"/>
      <c r="G116" s="397">
        <v>0</v>
      </c>
      <c r="H116" s="396" t="s">
        <v>636</v>
      </c>
      <c r="I116" s="122"/>
      <c r="J116" s="279">
        <v>12.9</v>
      </c>
      <c r="K116" s="396" t="s">
        <v>636</v>
      </c>
      <c r="L116" s="122"/>
      <c r="M116" s="279">
        <v>0</v>
      </c>
      <c r="N116" s="396" t="s">
        <v>636</v>
      </c>
      <c r="O116" s="153"/>
      <c r="P116" s="279">
        <v>0</v>
      </c>
    </row>
    <row r="117" spans="1:16" x14ac:dyDescent="0.2">
      <c r="A117" s="260" t="s">
        <v>199</v>
      </c>
      <c r="B117" s="44" t="s">
        <v>669</v>
      </c>
      <c r="C117" s="34"/>
      <c r="D117" s="256">
        <f t="shared" si="10"/>
        <v>12.6</v>
      </c>
      <c r="E117" s="44" t="s">
        <v>669</v>
      </c>
      <c r="F117" s="123"/>
      <c r="G117" s="279">
        <v>0</v>
      </c>
      <c r="H117" s="44" t="s">
        <v>669</v>
      </c>
      <c r="I117" s="123"/>
      <c r="J117" s="279">
        <v>12.6</v>
      </c>
      <c r="K117" s="44" t="s">
        <v>669</v>
      </c>
      <c r="L117" s="123"/>
      <c r="M117" s="279">
        <v>0</v>
      </c>
      <c r="N117" s="44" t="s">
        <v>669</v>
      </c>
      <c r="O117" s="166"/>
      <c r="P117" s="279">
        <v>0</v>
      </c>
    </row>
    <row r="118" spans="1:16" ht="38.25" x14ac:dyDescent="0.2">
      <c r="A118" s="267" t="s">
        <v>415</v>
      </c>
      <c r="B118" s="35" t="s">
        <v>94</v>
      </c>
      <c r="C118" s="22" t="s">
        <v>126</v>
      </c>
      <c r="D118" s="259">
        <f>D119+D120+D121</f>
        <v>18</v>
      </c>
      <c r="E118" s="289" t="s">
        <v>94</v>
      </c>
      <c r="F118" s="150" t="s">
        <v>126</v>
      </c>
      <c r="G118" s="291">
        <f>+G119+G120+G121</f>
        <v>18</v>
      </c>
      <c r="H118" s="289" t="s">
        <v>94</v>
      </c>
      <c r="I118" s="645" t="s">
        <v>126</v>
      </c>
      <c r="J118" s="291">
        <f>J119+J120+J121</f>
        <v>0</v>
      </c>
      <c r="K118" s="289" t="s">
        <v>94</v>
      </c>
      <c r="L118" s="645" t="s">
        <v>126</v>
      </c>
      <c r="M118" s="291">
        <f>+M119+M120+M121</f>
        <v>0</v>
      </c>
      <c r="N118" s="289" t="s">
        <v>94</v>
      </c>
      <c r="O118" s="645" t="s">
        <v>126</v>
      </c>
      <c r="P118" s="291">
        <f>+P119</f>
        <v>0</v>
      </c>
    </row>
    <row r="119" spans="1:16" x14ac:dyDescent="0.2">
      <c r="A119" s="260" t="s">
        <v>289</v>
      </c>
      <c r="B119" s="48" t="s">
        <v>333</v>
      </c>
      <c r="C119" s="47"/>
      <c r="D119" s="256">
        <f>G119+J119+M119+P119</f>
        <v>18</v>
      </c>
      <c r="E119" s="304" t="s">
        <v>333</v>
      </c>
      <c r="F119" s="121"/>
      <c r="G119" s="279">
        <v>18</v>
      </c>
      <c r="H119" s="304" t="s">
        <v>333</v>
      </c>
      <c r="I119" s="646"/>
      <c r="J119" s="279">
        <v>0</v>
      </c>
      <c r="K119" s="304" t="s">
        <v>333</v>
      </c>
      <c r="L119" s="646"/>
      <c r="M119" s="279">
        <f>+P118</f>
        <v>0</v>
      </c>
      <c r="N119" s="304" t="s">
        <v>333</v>
      </c>
      <c r="O119" s="646"/>
      <c r="P119" s="279">
        <v>0</v>
      </c>
    </row>
    <row r="120" spans="1:16" x14ac:dyDescent="0.2">
      <c r="A120" s="262" t="s">
        <v>289</v>
      </c>
      <c r="B120" s="48" t="s">
        <v>438</v>
      </c>
      <c r="C120" s="46"/>
      <c r="D120" s="256">
        <f t="shared" ref="D120:D121" si="11">G120+J120+M120+P120</f>
        <v>0</v>
      </c>
      <c r="E120" s="305" t="s">
        <v>438</v>
      </c>
      <c r="F120" s="85"/>
      <c r="G120" s="279">
        <v>0</v>
      </c>
      <c r="H120" s="305" t="s">
        <v>438</v>
      </c>
      <c r="I120" s="85"/>
      <c r="J120" s="279">
        <v>0</v>
      </c>
      <c r="K120" s="305" t="s">
        <v>438</v>
      </c>
      <c r="L120" s="85"/>
      <c r="M120" s="279"/>
      <c r="N120" s="305" t="s">
        <v>438</v>
      </c>
      <c r="O120" s="85"/>
      <c r="P120" s="279"/>
    </row>
    <row r="121" spans="1:16" ht="12.75" customHeight="1" x14ac:dyDescent="0.2">
      <c r="A121" s="262" t="s">
        <v>289</v>
      </c>
      <c r="B121" s="48" t="s">
        <v>68</v>
      </c>
      <c r="C121" s="46"/>
      <c r="D121" s="256">
        <f t="shared" si="11"/>
        <v>0</v>
      </c>
      <c r="E121" s="304" t="s">
        <v>68</v>
      </c>
      <c r="F121" s="85"/>
      <c r="G121" s="279">
        <v>0</v>
      </c>
      <c r="H121" s="305" t="s">
        <v>68</v>
      </c>
      <c r="I121" s="85"/>
      <c r="J121" s="279">
        <v>0</v>
      </c>
      <c r="K121" s="305" t="s">
        <v>68</v>
      </c>
      <c r="L121" s="85"/>
      <c r="M121" s="279"/>
      <c r="N121" s="305" t="s">
        <v>68</v>
      </c>
      <c r="O121" s="85"/>
      <c r="P121" s="279"/>
    </row>
    <row r="122" spans="1:16" s="152" customFormat="1" x14ac:dyDescent="0.2">
      <c r="A122" s="448" t="s">
        <v>16</v>
      </c>
      <c r="B122" s="449" t="s">
        <v>291</v>
      </c>
      <c r="C122" s="123"/>
      <c r="D122" s="275"/>
      <c r="E122" s="329" t="s">
        <v>291</v>
      </c>
      <c r="F122" s="123"/>
      <c r="G122" s="306"/>
      <c r="H122" s="329" t="s">
        <v>291</v>
      </c>
      <c r="I122" s="123"/>
      <c r="J122" s="306"/>
      <c r="K122" s="329" t="s">
        <v>291</v>
      </c>
      <c r="L122" s="123"/>
      <c r="M122" s="306"/>
      <c r="N122" s="329" t="s">
        <v>291</v>
      </c>
      <c r="O122" s="123"/>
      <c r="P122" s="306"/>
    </row>
    <row r="123" spans="1:16" s="152" customFormat="1" x14ac:dyDescent="0.2">
      <c r="A123" s="448" t="s">
        <v>18</v>
      </c>
      <c r="B123" s="121" t="s">
        <v>92</v>
      </c>
      <c r="C123" s="121" t="s">
        <v>122</v>
      </c>
      <c r="D123" s="272">
        <f>+G123+J123+M123+P123</f>
        <v>924.56600000000003</v>
      </c>
      <c r="E123" s="273" t="s">
        <v>92</v>
      </c>
      <c r="F123" s="121" t="s">
        <v>122</v>
      </c>
      <c r="G123" s="307">
        <f>G124</f>
        <v>855.97199999999998</v>
      </c>
      <c r="H123" s="273" t="s">
        <v>92</v>
      </c>
      <c r="I123" s="121" t="s">
        <v>122</v>
      </c>
      <c r="J123" s="307">
        <f>J124</f>
        <v>68.593999999999994</v>
      </c>
      <c r="K123" s="273" t="s">
        <v>92</v>
      </c>
      <c r="L123" s="121" t="s">
        <v>122</v>
      </c>
      <c r="M123" s="307">
        <f>M124</f>
        <v>0</v>
      </c>
      <c r="N123" s="273" t="s">
        <v>92</v>
      </c>
      <c r="O123" s="121" t="s">
        <v>122</v>
      </c>
      <c r="P123" s="307">
        <f>P124</f>
        <v>0</v>
      </c>
    </row>
    <row r="124" spans="1:16" s="152" customFormat="1" x14ac:dyDescent="0.2">
      <c r="A124" s="450" t="s">
        <v>255</v>
      </c>
      <c r="B124" s="167" t="s">
        <v>206</v>
      </c>
      <c r="C124" s="167"/>
      <c r="D124" s="275">
        <f>+G124+J124+M124+P124</f>
        <v>924.56600000000003</v>
      </c>
      <c r="E124" s="280" t="s">
        <v>234</v>
      </c>
      <c r="F124" s="167"/>
      <c r="G124" s="279">
        <v>855.97199999999998</v>
      </c>
      <c r="H124" s="280" t="s">
        <v>234</v>
      </c>
      <c r="I124" s="167"/>
      <c r="J124" s="442">
        <v>68.593999999999994</v>
      </c>
      <c r="K124" s="280" t="s">
        <v>234</v>
      </c>
      <c r="L124" s="167"/>
      <c r="M124" s="279">
        <v>0</v>
      </c>
      <c r="N124" s="280" t="s">
        <v>234</v>
      </c>
      <c r="O124" s="167"/>
      <c r="P124" s="279">
        <v>0</v>
      </c>
    </row>
    <row r="125" spans="1:16" s="152" customFormat="1" ht="25.5" x14ac:dyDescent="0.2">
      <c r="A125" s="268" t="s">
        <v>19</v>
      </c>
      <c r="B125" s="508" t="s">
        <v>223</v>
      </c>
      <c r="C125" s="121"/>
      <c r="D125" s="275"/>
      <c r="E125" s="330" t="s">
        <v>223</v>
      </c>
      <c r="F125" s="121"/>
      <c r="G125" s="308"/>
      <c r="H125" s="330" t="s">
        <v>223</v>
      </c>
      <c r="I125" s="121"/>
      <c r="J125" s="517"/>
      <c r="K125" s="330" t="s">
        <v>223</v>
      </c>
      <c r="L125" s="121"/>
      <c r="M125" s="308"/>
      <c r="N125" s="330" t="s">
        <v>223</v>
      </c>
      <c r="O125" s="121"/>
      <c r="P125" s="308"/>
    </row>
    <row r="126" spans="1:16" s="152" customFormat="1" x14ac:dyDescent="0.2">
      <c r="A126" s="268" t="s">
        <v>20</v>
      </c>
      <c r="B126" s="121" t="s">
        <v>92</v>
      </c>
      <c r="C126" s="121" t="s">
        <v>122</v>
      </c>
      <c r="D126" s="272">
        <f>+G126+J126+M126+P126</f>
        <v>595.87099999999998</v>
      </c>
      <c r="E126" s="273" t="s">
        <v>92</v>
      </c>
      <c r="F126" s="121" t="s">
        <v>122</v>
      </c>
      <c r="G126" s="291">
        <f>G127</f>
        <v>562.57100000000003</v>
      </c>
      <c r="H126" s="273" t="s">
        <v>92</v>
      </c>
      <c r="I126" s="121" t="s">
        <v>122</v>
      </c>
      <c r="J126" s="513">
        <f>J127</f>
        <v>33.299999999999997</v>
      </c>
      <c r="K126" s="273" t="s">
        <v>92</v>
      </c>
      <c r="L126" s="121" t="s">
        <v>122</v>
      </c>
      <c r="M126" s="291">
        <f>M127</f>
        <v>0</v>
      </c>
      <c r="N126" s="273" t="s">
        <v>92</v>
      </c>
      <c r="O126" s="121" t="s">
        <v>122</v>
      </c>
      <c r="P126" s="291">
        <f>P127</f>
        <v>0</v>
      </c>
    </row>
    <row r="127" spans="1:16" s="152" customFormat="1" ht="13.5" customHeight="1" x14ac:dyDescent="0.2">
      <c r="A127" s="450" t="s">
        <v>256</v>
      </c>
      <c r="B127" s="167" t="s">
        <v>206</v>
      </c>
      <c r="C127" s="167"/>
      <c r="D127" s="275">
        <f>+G127+J127+M127+P127</f>
        <v>595.87099999999998</v>
      </c>
      <c r="E127" s="280" t="s">
        <v>234</v>
      </c>
      <c r="F127" s="167"/>
      <c r="G127" s="279">
        <v>562.57100000000003</v>
      </c>
      <c r="H127" s="280" t="s">
        <v>234</v>
      </c>
      <c r="I127" s="167"/>
      <c r="J127" s="442">
        <v>33.299999999999997</v>
      </c>
      <c r="K127" s="280" t="s">
        <v>234</v>
      </c>
      <c r="L127" s="167"/>
      <c r="M127" s="279">
        <v>0</v>
      </c>
      <c r="N127" s="280" t="s">
        <v>234</v>
      </c>
      <c r="O127" s="167"/>
      <c r="P127" s="279">
        <v>0</v>
      </c>
    </row>
    <row r="128" spans="1:16" s="152" customFormat="1" x14ac:dyDescent="0.2">
      <c r="A128" s="268" t="s">
        <v>21</v>
      </c>
      <c r="B128" s="449" t="s">
        <v>327</v>
      </c>
      <c r="C128" s="121"/>
      <c r="D128" s="275"/>
      <c r="E128" s="329" t="s">
        <v>327</v>
      </c>
      <c r="F128" s="121"/>
      <c r="G128" s="309"/>
      <c r="H128" s="329" t="s">
        <v>327</v>
      </c>
      <c r="I128" s="121"/>
      <c r="J128" s="518"/>
      <c r="K128" s="329" t="s">
        <v>327</v>
      </c>
      <c r="L128" s="121"/>
      <c r="M128" s="309"/>
      <c r="N128" s="329" t="s">
        <v>327</v>
      </c>
      <c r="O128" s="121"/>
      <c r="P128" s="309"/>
    </row>
    <row r="129" spans="1:16" s="152" customFormat="1" ht="14.25" customHeight="1" x14ac:dyDescent="0.2">
      <c r="A129" s="450" t="s">
        <v>22</v>
      </c>
      <c r="B129" s="451" t="s">
        <v>92</v>
      </c>
      <c r="C129" s="121" t="s">
        <v>122</v>
      </c>
      <c r="D129" s="272">
        <f>+G129+J129+M129+P129</f>
        <v>857.40200000000004</v>
      </c>
      <c r="E129" s="290" t="s">
        <v>92</v>
      </c>
      <c r="F129" s="121" t="s">
        <v>122</v>
      </c>
      <c r="G129" s="291">
        <f>G130</f>
        <v>857.40200000000004</v>
      </c>
      <c r="H129" s="290" t="s">
        <v>92</v>
      </c>
      <c r="I129" s="121" t="s">
        <v>122</v>
      </c>
      <c r="J129" s="513">
        <f>J130</f>
        <v>0</v>
      </c>
      <c r="K129" s="290" t="s">
        <v>92</v>
      </c>
      <c r="L129" s="121" t="s">
        <v>122</v>
      </c>
      <c r="M129" s="291">
        <f>M130</f>
        <v>0</v>
      </c>
      <c r="N129" s="290" t="s">
        <v>92</v>
      </c>
      <c r="O129" s="121" t="s">
        <v>122</v>
      </c>
      <c r="P129" s="291">
        <f>P130</f>
        <v>0</v>
      </c>
    </row>
    <row r="130" spans="1:16" s="152" customFormat="1" x14ac:dyDescent="0.2">
      <c r="A130" s="450" t="s">
        <v>221</v>
      </c>
      <c r="B130" s="167" t="s">
        <v>206</v>
      </c>
      <c r="C130" s="121"/>
      <c r="D130" s="275">
        <f>+G130+J130+M130+P130</f>
        <v>857.40200000000004</v>
      </c>
      <c r="E130" s="310" t="s">
        <v>206</v>
      </c>
      <c r="F130" s="121"/>
      <c r="G130" s="279">
        <v>857.40200000000004</v>
      </c>
      <c r="H130" s="310" t="s">
        <v>206</v>
      </c>
      <c r="I130" s="121"/>
      <c r="J130" s="442">
        <v>0</v>
      </c>
      <c r="K130" s="310" t="s">
        <v>206</v>
      </c>
      <c r="L130" s="121"/>
      <c r="M130" s="279">
        <v>0</v>
      </c>
      <c r="N130" s="310" t="s">
        <v>206</v>
      </c>
      <c r="O130" s="121"/>
      <c r="P130" s="279">
        <v>0</v>
      </c>
    </row>
    <row r="131" spans="1:16" s="152" customFormat="1" x14ac:dyDescent="0.2">
      <c r="A131" s="268" t="s">
        <v>23</v>
      </c>
      <c r="B131" s="449" t="s">
        <v>331</v>
      </c>
      <c r="C131" s="121"/>
      <c r="D131" s="275"/>
      <c r="E131" s="329" t="s">
        <v>331</v>
      </c>
      <c r="F131" s="121"/>
      <c r="G131" s="309"/>
      <c r="H131" s="329" t="s">
        <v>331</v>
      </c>
      <c r="I131" s="121"/>
      <c r="J131" s="518"/>
      <c r="K131" s="329" t="s">
        <v>331</v>
      </c>
      <c r="L131" s="121"/>
      <c r="M131" s="309"/>
      <c r="N131" s="329" t="s">
        <v>331</v>
      </c>
      <c r="O131" s="121"/>
      <c r="P131" s="309"/>
    </row>
    <row r="132" spans="1:16" s="152" customFormat="1" x14ac:dyDescent="0.2">
      <c r="A132" s="268" t="s">
        <v>24</v>
      </c>
      <c r="B132" s="451" t="s">
        <v>92</v>
      </c>
      <c r="C132" s="121" t="s">
        <v>122</v>
      </c>
      <c r="D132" s="272">
        <f>+G132+J132+M132+P132</f>
        <v>798.36500000000001</v>
      </c>
      <c r="E132" s="290" t="s">
        <v>92</v>
      </c>
      <c r="F132" s="121" t="s">
        <v>122</v>
      </c>
      <c r="G132" s="291">
        <f>G133</f>
        <v>764.66499999999996</v>
      </c>
      <c r="H132" s="290" t="s">
        <v>92</v>
      </c>
      <c r="I132" s="121" t="s">
        <v>122</v>
      </c>
      <c r="J132" s="513">
        <f>J133</f>
        <v>33.700000000000003</v>
      </c>
      <c r="K132" s="290" t="s">
        <v>92</v>
      </c>
      <c r="L132" s="121" t="s">
        <v>122</v>
      </c>
      <c r="M132" s="291">
        <f>M133</f>
        <v>0</v>
      </c>
      <c r="N132" s="290" t="s">
        <v>92</v>
      </c>
      <c r="O132" s="121" t="s">
        <v>122</v>
      </c>
      <c r="P132" s="291">
        <f>P133</f>
        <v>0</v>
      </c>
    </row>
    <row r="133" spans="1:16" s="152" customFormat="1" x14ac:dyDescent="0.2">
      <c r="A133" s="450" t="s">
        <v>221</v>
      </c>
      <c r="B133" s="167" t="s">
        <v>206</v>
      </c>
      <c r="C133" s="121"/>
      <c r="D133" s="275">
        <f>+G133+J133+M133+P133</f>
        <v>798.36500000000001</v>
      </c>
      <c r="E133" s="280" t="s">
        <v>234</v>
      </c>
      <c r="F133" s="121"/>
      <c r="G133" s="279">
        <v>764.66499999999996</v>
      </c>
      <c r="H133" s="280" t="s">
        <v>234</v>
      </c>
      <c r="I133" s="121"/>
      <c r="J133" s="442">
        <v>33.700000000000003</v>
      </c>
      <c r="K133" s="280" t="s">
        <v>234</v>
      </c>
      <c r="L133" s="121"/>
      <c r="M133" s="279">
        <v>0</v>
      </c>
      <c r="N133" s="280" t="s">
        <v>234</v>
      </c>
      <c r="O133" s="121"/>
      <c r="P133" s="279">
        <v>0</v>
      </c>
    </row>
    <row r="134" spans="1:16" s="152" customFormat="1" x14ac:dyDescent="0.2">
      <c r="A134" s="268">
        <v>8</v>
      </c>
      <c r="B134" s="449" t="s">
        <v>4</v>
      </c>
      <c r="C134" s="88"/>
      <c r="D134" s="439">
        <f>D135+D137</f>
        <v>281.25</v>
      </c>
      <c r="E134" s="329" t="s">
        <v>4</v>
      </c>
      <c r="F134" s="88"/>
      <c r="G134" s="291">
        <f>G135+G137</f>
        <v>281.25</v>
      </c>
      <c r="H134" s="329" t="s">
        <v>4</v>
      </c>
      <c r="I134" s="88"/>
      <c r="J134" s="291">
        <f>J135+J137</f>
        <v>0</v>
      </c>
      <c r="K134" s="329" t="s">
        <v>4</v>
      </c>
      <c r="L134" s="88"/>
      <c r="M134" s="291">
        <f>M135+M137</f>
        <v>0</v>
      </c>
      <c r="N134" s="329" t="s">
        <v>4</v>
      </c>
      <c r="O134" s="88"/>
      <c r="P134" s="291">
        <f>P135+P137</f>
        <v>0</v>
      </c>
    </row>
    <row r="135" spans="1:16" s="152" customFormat="1" x14ac:dyDescent="0.2">
      <c r="A135" s="268" t="s">
        <v>26</v>
      </c>
      <c r="B135" s="121" t="s">
        <v>92</v>
      </c>
      <c r="C135" s="88" t="s">
        <v>122</v>
      </c>
      <c r="D135" s="272">
        <f>+G135+J135+M135+P135</f>
        <v>272.45</v>
      </c>
      <c r="E135" s="273" t="s">
        <v>92</v>
      </c>
      <c r="F135" s="88" t="s">
        <v>122</v>
      </c>
      <c r="G135" s="291">
        <f>G136</f>
        <v>272.45</v>
      </c>
      <c r="H135" s="273" t="s">
        <v>92</v>
      </c>
      <c r="I135" s="88" t="s">
        <v>122</v>
      </c>
      <c r="J135" s="291">
        <f>J136</f>
        <v>0</v>
      </c>
      <c r="K135" s="273" t="s">
        <v>92</v>
      </c>
      <c r="L135" s="88" t="s">
        <v>122</v>
      </c>
      <c r="M135" s="291">
        <f>M136</f>
        <v>0</v>
      </c>
      <c r="N135" s="273" t="s">
        <v>92</v>
      </c>
      <c r="O135" s="88" t="s">
        <v>122</v>
      </c>
      <c r="P135" s="291">
        <f>P136</f>
        <v>0</v>
      </c>
    </row>
    <row r="136" spans="1:16" s="152" customFormat="1" x14ac:dyDescent="0.2">
      <c r="A136" s="450" t="s">
        <v>258</v>
      </c>
      <c r="B136" s="167" t="s">
        <v>234</v>
      </c>
      <c r="C136" s="88"/>
      <c r="D136" s="275">
        <f>+G136+J136+M136+P136</f>
        <v>272.45</v>
      </c>
      <c r="E136" s="280" t="s">
        <v>234</v>
      </c>
      <c r="F136" s="88"/>
      <c r="G136" s="279">
        <v>272.45</v>
      </c>
      <c r="H136" s="280" t="s">
        <v>234</v>
      </c>
      <c r="I136" s="88"/>
      <c r="J136" s="279">
        <v>0</v>
      </c>
      <c r="K136" s="280" t="s">
        <v>234</v>
      </c>
      <c r="L136" s="88"/>
      <c r="M136" s="279">
        <v>0</v>
      </c>
      <c r="N136" s="280" t="s">
        <v>234</v>
      </c>
      <c r="O136" s="88"/>
      <c r="P136" s="279">
        <v>0</v>
      </c>
    </row>
    <row r="137" spans="1:16" s="152" customFormat="1" x14ac:dyDescent="0.2">
      <c r="A137" s="268" t="s">
        <v>619</v>
      </c>
      <c r="B137" s="58" t="s">
        <v>325</v>
      </c>
      <c r="C137" s="85" t="s">
        <v>167</v>
      </c>
      <c r="D137" s="272">
        <f t="shared" ref="D137:D138" si="12">+G137+J137+M137+P137</f>
        <v>8.8000000000000007</v>
      </c>
      <c r="E137" s="58" t="s">
        <v>325</v>
      </c>
      <c r="F137" s="88" t="s">
        <v>167</v>
      </c>
      <c r="G137" s="291">
        <f>G138</f>
        <v>8.8000000000000007</v>
      </c>
      <c r="H137" s="58" t="s">
        <v>325</v>
      </c>
      <c r="I137" s="88" t="s">
        <v>167</v>
      </c>
      <c r="J137" s="507">
        <f>J138</f>
        <v>0</v>
      </c>
      <c r="K137" s="58" t="s">
        <v>325</v>
      </c>
      <c r="L137" s="88" t="s">
        <v>167</v>
      </c>
      <c r="M137" s="507">
        <f>M138</f>
        <v>0</v>
      </c>
      <c r="N137" s="58" t="s">
        <v>325</v>
      </c>
      <c r="O137" s="88" t="s">
        <v>167</v>
      </c>
      <c r="P137" s="507">
        <f>P138</f>
        <v>0</v>
      </c>
    </row>
    <row r="138" spans="1:16" s="152" customFormat="1" x14ac:dyDescent="0.2">
      <c r="A138" s="561" t="s">
        <v>779</v>
      </c>
      <c r="B138" s="169" t="s">
        <v>428</v>
      </c>
      <c r="C138" s="85"/>
      <c r="D138" s="275">
        <f t="shared" si="12"/>
        <v>8.8000000000000007</v>
      </c>
      <c r="E138" s="169" t="s">
        <v>428</v>
      </c>
      <c r="F138" s="88"/>
      <c r="G138" s="279">
        <v>8.8000000000000007</v>
      </c>
      <c r="H138" s="169" t="s">
        <v>428</v>
      </c>
      <c r="I138" s="88"/>
      <c r="J138" s="279">
        <v>0</v>
      </c>
      <c r="K138" s="169" t="s">
        <v>428</v>
      </c>
      <c r="L138" s="88"/>
      <c r="M138" s="279">
        <v>0</v>
      </c>
      <c r="N138" s="169" t="s">
        <v>428</v>
      </c>
      <c r="O138" s="88"/>
      <c r="P138" s="279">
        <v>0</v>
      </c>
    </row>
    <row r="139" spans="1:16" s="152" customFormat="1" x14ac:dyDescent="0.2">
      <c r="A139" s="268" t="s">
        <v>27</v>
      </c>
      <c r="B139" s="449" t="s">
        <v>39</v>
      </c>
      <c r="C139" s="88"/>
      <c r="D139" s="275"/>
      <c r="E139" s="329" t="s">
        <v>39</v>
      </c>
      <c r="F139" s="88"/>
      <c r="G139" s="309"/>
      <c r="H139" s="329" t="s">
        <v>39</v>
      </c>
      <c r="I139" s="88"/>
      <c r="J139" s="309"/>
      <c r="K139" s="329" t="s">
        <v>39</v>
      </c>
      <c r="L139" s="88"/>
      <c r="M139" s="309"/>
      <c r="N139" s="329" t="s">
        <v>39</v>
      </c>
      <c r="O139" s="88"/>
      <c r="P139" s="309"/>
    </row>
    <row r="140" spans="1:16" s="152" customFormat="1" x14ac:dyDescent="0.2">
      <c r="A140" s="268" t="s">
        <v>653</v>
      </c>
      <c r="B140" s="120" t="s">
        <v>92</v>
      </c>
      <c r="C140" s="88" t="s">
        <v>122</v>
      </c>
      <c r="D140" s="272">
        <f>+G140+J140+M140+P140</f>
        <v>573.35</v>
      </c>
      <c r="E140" s="271" t="s">
        <v>92</v>
      </c>
      <c r="F140" s="88" t="s">
        <v>122</v>
      </c>
      <c r="G140" s="291">
        <f>G141</f>
        <v>573.35</v>
      </c>
      <c r="H140" s="271" t="s">
        <v>92</v>
      </c>
      <c r="I140" s="88" t="s">
        <v>122</v>
      </c>
      <c r="J140" s="291">
        <f>J141</f>
        <v>0</v>
      </c>
      <c r="K140" s="271" t="s">
        <v>92</v>
      </c>
      <c r="L140" s="88" t="s">
        <v>122</v>
      </c>
      <c r="M140" s="291">
        <f>M141</f>
        <v>0</v>
      </c>
      <c r="N140" s="271" t="s">
        <v>92</v>
      </c>
      <c r="O140" s="88" t="s">
        <v>122</v>
      </c>
      <c r="P140" s="291">
        <f>P141</f>
        <v>0</v>
      </c>
    </row>
    <row r="141" spans="1:16" s="152" customFormat="1" ht="14.25" customHeight="1" x14ac:dyDescent="0.2">
      <c r="A141" s="450" t="s">
        <v>259</v>
      </c>
      <c r="B141" s="153" t="s">
        <v>234</v>
      </c>
      <c r="D141" s="275">
        <f>+G141+J141+M141+P141</f>
        <v>573.35</v>
      </c>
      <c r="E141" s="280" t="s">
        <v>234</v>
      </c>
      <c r="G141" s="279">
        <v>573.35</v>
      </c>
      <c r="H141" s="280" t="s">
        <v>234</v>
      </c>
      <c r="J141" s="279">
        <v>0</v>
      </c>
      <c r="K141" s="280" t="s">
        <v>234</v>
      </c>
      <c r="M141" s="279">
        <v>0</v>
      </c>
      <c r="N141" s="280" t="s">
        <v>234</v>
      </c>
      <c r="P141" s="279">
        <v>0</v>
      </c>
    </row>
    <row r="142" spans="1:16" s="152" customFormat="1" ht="25.5" x14ac:dyDescent="0.2">
      <c r="A142" s="268" t="s">
        <v>28</v>
      </c>
      <c r="B142" s="508" t="s">
        <v>251</v>
      </c>
      <c r="C142" s="87"/>
      <c r="D142" s="275"/>
      <c r="E142" s="330" t="s">
        <v>251</v>
      </c>
      <c r="F142" s="88"/>
      <c r="G142" s="309"/>
      <c r="H142" s="330" t="s">
        <v>251</v>
      </c>
      <c r="I142" s="88"/>
      <c r="J142" s="309"/>
      <c r="K142" s="330" t="s">
        <v>251</v>
      </c>
      <c r="L142" s="88"/>
      <c r="M142" s="309"/>
      <c r="N142" s="330" t="s">
        <v>251</v>
      </c>
      <c r="O142" s="88"/>
      <c r="P142" s="309"/>
    </row>
    <row r="143" spans="1:16" s="152" customFormat="1" x14ac:dyDescent="0.2">
      <c r="A143" s="268" t="s">
        <v>654</v>
      </c>
      <c r="B143" s="121" t="s">
        <v>92</v>
      </c>
      <c r="C143" s="88" t="s">
        <v>122</v>
      </c>
      <c r="D143" s="272">
        <f t="shared" ref="D143:D174" si="13">+G143+J143+M143+P143</f>
        <v>276.61</v>
      </c>
      <c r="E143" s="273" t="s">
        <v>92</v>
      </c>
      <c r="F143" s="88" t="s">
        <v>122</v>
      </c>
      <c r="G143" s="291">
        <f>G144</f>
        <v>264.30200000000002</v>
      </c>
      <c r="H143" s="273" t="s">
        <v>92</v>
      </c>
      <c r="I143" s="88" t="s">
        <v>122</v>
      </c>
      <c r="J143" s="291">
        <f>J144</f>
        <v>12.308</v>
      </c>
      <c r="K143" s="273" t="s">
        <v>92</v>
      </c>
      <c r="L143" s="88" t="s">
        <v>122</v>
      </c>
      <c r="M143" s="291">
        <f>M144</f>
        <v>0</v>
      </c>
      <c r="N143" s="273" t="s">
        <v>92</v>
      </c>
      <c r="O143" s="88" t="s">
        <v>122</v>
      </c>
      <c r="P143" s="291">
        <f>P144</f>
        <v>0</v>
      </c>
    </row>
    <row r="144" spans="1:16" s="152" customFormat="1" ht="14.25" customHeight="1" x14ac:dyDescent="0.2">
      <c r="A144" s="450" t="s">
        <v>260</v>
      </c>
      <c r="B144" s="153" t="s">
        <v>234</v>
      </c>
      <c r="D144" s="275">
        <f t="shared" si="13"/>
        <v>276.61</v>
      </c>
      <c r="E144" s="280" t="s">
        <v>234</v>
      </c>
      <c r="G144" s="279">
        <v>264.30200000000002</v>
      </c>
      <c r="H144" s="280" t="s">
        <v>234</v>
      </c>
      <c r="J144" s="442">
        <v>12.308</v>
      </c>
      <c r="K144" s="280" t="s">
        <v>234</v>
      </c>
      <c r="M144" s="279">
        <v>0</v>
      </c>
      <c r="N144" s="280" t="s">
        <v>234</v>
      </c>
      <c r="P144" s="279">
        <v>0</v>
      </c>
    </row>
    <row r="145" spans="1:16" s="152" customFormat="1" x14ac:dyDescent="0.2">
      <c r="A145" s="268" t="s">
        <v>30</v>
      </c>
      <c r="B145" s="449" t="s">
        <v>45</v>
      </c>
      <c r="C145" s="121"/>
      <c r="D145" s="272">
        <f t="shared" si="13"/>
        <v>121.224</v>
      </c>
      <c r="E145" s="329" t="s">
        <v>45</v>
      </c>
      <c r="F145" s="121"/>
      <c r="G145" s="291">
        <f>G146+G151+G157+G149+G155</f>
        <v>121.224</v>
      </c>
      <c r="H145" s="329" t="s">
        <v>45</v>
      </c>
      <c r="I145" s="121"/>
      <c r="J145" s="291">
        <f>J146+J151+J157+J149+J155</f>
        <v>0</v>
      </c>
      <c r="K145" s="329" t="s">
        <v>45</v>
      </c>
      <c r="L145" s="121"/>
      <c r="M145" s="291">
        <f>M146+M151+M157+M149+M155</f>
        <v>0</v>
      </c>
      <c r="N145" s="329" t="s">
        <v>45</v>
      </c>
      <c r="O145" s="121"/>
      <c r="P145" s="291">
        <f>P146+P151+P157+P149+P155</f>
        <v>0</v>
      </c>
    </row>
    <row r="146" spans="1:16" s="152" customFormat="1" x14ac:dyDescent="0.2">
      <c r="A146" s="268" t="s">
        <v>31</v>
      </c>
      <c r="B146" s="121" t="s">
        <v>92</v>
      </c>
      <c r="C146" s="121" t="s">
        <v>122</v>
      </c>
      <c r="D146" s="272">
        <f t="shared" si="13"/>
        <v>5.1999999999999993</v>
      </c>
      <c r="E146" s="273" t="s">
        <v>92</v>
      </c>
      <c r="F146" s="121" t="s">
        <v>122</v>
      </c>
      <c r="G146" s="291">
        <f>G147+G148</f>
        <v>5.1999999999999993</v>
      </c>
      <c r="H146" s="273" t="s">
        <v>92</v>
      </c>
      <c r="I146" s="121" t="s">
        <v>122</v>
      </c>
      <c r="J146" s="291">
        <f>J147+J148</f>
        <v>0</v>
      </c>
      <c r="K146" s="273" t="s">
        <v>92</v>
      </c>
      <c r="L146" s="121" t="s">
        <v>122</v>
      </c>
      <c r="M146" s="291">
        <f>M147+M148</f>
        <v>0</v>
      </c>
      <c r="N146" s="273" t="s">
        <v>92</v>
      </c>
      <c r="O146" s="121" t="s">
        <v>122</v>
      </c>
      <c r="P146" s="291">
        <f>P147+P148</f>
        <v>0</v>
      </c>
    </row>
    <row r="147" spans="1:16" s="152" customFormat="1" x14ac:dyDescent="0.2">
      <c r="A147" s="450" t="s">
        <v>260</v>
      </c>
      <c r="B147" s="452" t="s">
        <v>82</v>
      </c>
      <c r="C147" s="150"/>
      <c r="D147" s="275">
        <f t="shared" si="13"/>
        <v>2.4</v>
      </c>
      <c r="E147" s="270" t="s">
        <v>82</v>
      </c>
      <c r="F147" s="150"/>
      <c r="G147" s="279">
        <v>2.4</v>
      </c>
      <c r="H147" s="270" t="s">
        <v>82</v>
      </c>
      <c r="I147" s="150"/>
      <c r="J147" s="279">
        <v>0</v>
      </c>
      <c r="K147" s="270" t="s">
        <v>82</v>
      </c>
      <c r="L147" s="150"/>
      <c r="M147" s="279">
        <v>0</v>
      </c>
      <c r="N147" s="270" t="s">
        <v>82</v>
      </c>
      <c r="O147" s="150"/>
      <c r="P147" s="279">
        <v>0</v>
      </c>
    </row>
    <row r="148" spans="1:16" s="152" customFormat="1" x14ac:dyDescent="0.2">
      <c r="A148" s="450" t="s">
        <v>269</v>
      </c>
      <c r="B148" s="453" t="s">
        <v>107</v>
      </c>
      <c r="C148" s="123"/>
      <c r="D148" s="275">
        <f t="shared" si="13"/>
        <v>2.8</v>
      </c>
      <c r="E148" s="311" t="s">
        <v>107</v>
      </c>
      <c r="F148" s="123"/>
      <c r="G148" s="279">
        <v>2.8</v>
      </c>
      <c r="H148" s="311" t="s">
        <v>107</v>
      </c>
      <c r="I148" s="123"/>
      <c r="J148" s="279">
        <v>0</v>
      </c>
      <c r="K148" s="311" t="s">
        <v>107</v>
      </c>
      <c r="L148" s="123"/>
      <c r="M148" s="279">
        <v>0</v>
      </c>
      <c r="N148" s="311" t="s">
        <v>107</v>
      </c>
      <c r="O148" s="123"/>
      <c r="P148" s="279">
        <v>0</v>
      </c>
    </row>
    <row r="149" spans="1:16" s="152" customFormat="1" ht="25.5" x14ac:dyDescent="0.2">
      <c r="A149" s="268" t="s">
        <v>655</v>
      </c>
      <c r="B149" s="454" t="s">
        <v>93</v>
      </c>
      <c r="C149" s="637" t="s">
        <v>124</v>
      </c>
      <c r="D149" s="272">
        <f t="shared" si="13"/>
        <v>0</v>
      </c>
      <c r="E149" s="277" t="s">
        <v>93</v>
      </c>
      <c r="F149" s="637" t="s">
        <v>124</v>
      </c>
      <c r="G149" s="291">
        <f>G150</f>
        <v>0</v>
      </c>
      <c r="H149" s="277" t="s">
        <v>93</v>
      </c>
      <c r="I149" s="637" t="s">
        <v>124</v>
      </c>
      <c r="J149" s="291">
        <f>J150</f>
        <v>0</v>
      </c>
      <c r="K149" s="277" t="s">
        <v>93</v>
      </c>
      <c r="L149" s="637" t="s">
        <v>124</v>
      </c>
      <c r="M149" s="291">
        <f>M150</f>
        <v>0</v>
      </c>
      <c r="N149" s="277" t="s">
        <v>93</v>
      </c>
      <c r="O149" s="637" t="s">
        <v>124</v>
      </c>
      <c r="P149" s="291">
        <f>P150</f>
        <v>0</v>
      </c>
    </row>
    <row r="150" spans="1:16" s="152" customFormat="1" ht="18" customHeight="1" x14ac:dyDescent="0.2">
      <c r="A150" s="450" t="s">
        <v>656</v>
      </c>
      <c r="B150" s="142" t="s">
        <v>276</v>
      </c>
      <c r="C150" s="638"/>
      <c r="D150" s="275">
        <f t="shared" si="13"/>
        <v>0</v>
      </c>
      <c r="E150" s="276" t="s">
        <v>276</v>
      </c>
      <c r="F150" s="638"/>
      <c r="G150" s="279">
        <v>0</v>
      </c>
      <c r="H150" s="276" t="s">
        <v>276</v>
      </c>
      <c r="I150" s="638"/>
      <c r="J150" s="279">
        <v>0</v>
      </c>
      <c r="K150" s="276" t="s">
        <v>276</v>
      </c>
      <c r="L150" s="638"/>
      <c r="M150" s="279">
        <v>0</v>
      </c>
      <c r="N150" s="276" t="s">
        <v>276</v>
      </c>
      <c r="O150" s="638"/>
      <c r="P150" s="279">
        <v>0</v>
      </c>
    </row>
    <row r="151" spans="1:16" s="152" customFormat="1" ht="38.25" x14ac:dyDescent="0.2">
      <c r="A151" s="268" t="s">
        <v>657</v>
      </c>
      <c r="B151" s="110" t="s">
        <v>94</v>
      </c>
      <c r="C151" s="637" t="s">
        <v>126</v>
      </c>
      <c r="D151" s="272">
        <f t="shared" si="13"/>
        <v>108.39400000000001</v>
      </c>
      <c r="E151" s="312" t="s">
        <v>94</v>
      </c>
      <c r="F151" s="637" t="s">
        <v>126</v>
      </c>
      <c r="G151" s="291">
        <f>G152+G153+G154</f>
        <v>108.39400000000001</v>
      </c>
      <c r="H151" s="312" t="s">
        <v>94</v>
      </c>
      <c r="I151" s="637" t="s">
        <v>126</v>
      </c>
      <c r="J151" s="291">
        <f>J152+J153+J154</f>
        <v>0</v>
      </c>
      <c r="K151" s="312" t="s">
        <v>94</v>
      </c>
      <c r="L151" s="637" t="s">
        <v>126</v>
      </c>
      <c r="M151" s="291">
        <f>M152+M153+M154</f>
        <v>0</v>
      </c>
      <c r="N151" s="312" t="s">
        <v>94</v>
      </c>
      <c r="O151" s="637" t="s">
        <v>126</v>
      </c>
      <c r="P151" s="291">
        <f>P152+P153+P154</f>
        <v>0</v>
      </c>
    </row>
    <row r="152" spans="1:16" s="152" customFormat="1" x14ac:dyDescent="0.2">
      <c r="A152" s="450" t="s">
        <v>225</v>
      </c>
      <c r="B152" s="452" t="s">
        <v>80</v>
      </c>
      <c r="C152" s="642"/>
      <c r="D152" s="275">
        <f t="shared" si="13"/>
        <v>61.865000000000002</v>
      </c>
      <c r="E152" s="270" t="s">
        <v>80</v>
      </c>
      <c r="F152" s="642"/>
      <c r="G152" s="279">
        <v>61.865000000000002</v>
      </c>
      <c r="H152" s="270" t="s">
        <v>80</v>
      </c>
      <c r="I152" s="642"/>
      <c r="J152" s="279">
        <v>0</v>
      </c>
      <c r="K152" s="270" t="s">
        <v>80</v>
      </c>
      <c r="L152" s="642"/>
      <c r="M152" s="279">
        <v>0</v>
      </c>
      <c r="N152" s="270" t="s">
        <v>80</v>
      </c>
      <c r="O152" s="642"/>
      <c r="P152" s="279">
        <v>0</v>
      </c>
    </row>
    <row r="153" spans="1:16" s="152" customFormat="1" x14ac:dyDescent="0.2">
      <c r="A153" s="450" t="s">
        <v>261</v>
      </c>
      <c r="B153" s="166" t="s">
        <v>81</v>
      </c>
      <c r="C153" s="642"/>
      <c r="D153" s="275">
        <f t="shared" si="13"/>
        <v>38.529000000000003</v>
      </c>
      <c r="E153" s="313" t="s">
        <v>81</v>
      </c>
      <c r="F153" s="642"/>
      <c r="G153" s="279">
        <v>38.529000000000003</v>
      </c>
      <c r="H153" s="313" t="s">
        <v>81</v>
      </c>
      <c r="I153" s="642"/>
      <c r="J153" s="279">
        <v>0</v>
      </c>
      <c r="K153" s="313" t="s">
        <v>81</v>
      </c>
      <c r="L153" s="642"/>
      <c r="M153" s="279">
        <v>0</v>
      </c>
      <c r="N153" s="313" t="s">
        <v>81</v>
      </c>
      <c r="O153" s="642"/>
      <c r="P153" s="279">
        <v>0</v>
      </c>
    </row>
    <row r="154" spans="1:16" s="152" customFormat="1" ht="15" customHeight="1" x14ac:dyDescent="0.2">
      <c r="A154" s="455" t="s">
        <v>262</v>
      </c>
      <c r="B154" s="153" t="s">
        <v>83</v>
      </c>
      <c r="C154" s="638"/>
      <c r="D154" s="275">
        <f t="shared" si="13"/>
        <v>8</v>
      </c>
      <c r="E154" s="313" t="s">
        <v>83</v>
      </c>
      <c r="F154" s="638"/>
      <c r="G154" s="279">
        <v>8</v>
      </c>
      <c r="H154" s="313" t="s">
        <v>83</v>
      </c>
      <c r="I154" s="638"/>
      <c r="J154" s="279">
        <v>0</v>
      </c>
      <c r="K154" s="313" t="s">
        <v>83</v>
      </c>
      <c r="L154" s="638"/>
      <c r="M154" s="279">
        <v>0</v>
      </c>
      <c r="N154" s="313" t="s">
        <v>83</v>
      </c>
      <c r="O154" s="638"/>
      <c r="P154" s="279">
        <v>0</v>
      </c>
    </row>
    <row r="155" spans="1:16" s="152" customFormat="1" ht="26.25" customHeight="1" x14ac:dyDescent="0.2">
      <c r="A155" s="268" t="s">
        <v>658</v>
      </c>
      <c r="B155" s="389" t="s">
        <v>171</v>
      </c>
      <c r="C155" s="120" t="s">
        <v>128</v>
      </c>
      <c r="D155" s="272">
        <f t="shared" si="13"/>
        <v>4.13</v>
      </c>
      <c r="E155" s="289" t="s">
        <v>171</v>
      </c>
      <c r="F155" s="121" t="s">
        <v>128</v>
      </c>
      <c r="G155" s="291">
        <f>G156</f>
        <v>4.13</v>
      </c>
      <c r="H155" s="289" t="s">
        <v>171</v>
      </c>
      <c r="I155" s="121" t="s">
        <v>128</v>
      </c>
      <c r="J155" s="291">
        <f>J156</f>
        <v>0</v>
      </c>
      <c r="K155" s="289" t="s">
        <v>171</v>
      </c>
      <c r="L155" s="121" t="s">
        <v>128</v>
      </c>
      <c r="M155" s="291">
        <f>M156</f>
        <v>0</v>
      </c>
      <c r="N155" s="289" t="s">
        <v>171</v>
      </c>
      <c r="O155" s="121" t="s">
        <v>128</v>
      </c>
      <c r="P155" s="291">
        <f>P156</f>
        <v>0</v>
      </c>
    </row>
    <row r="156" spans="1:16" s="152" customFormat="1" ht="12" customHeight="1" x14ac:dyDescent="0.2">
      <c r="A156" s="450" t="s">
        <v>295</v>
      </c>
      <c r="B156" s="142" t="s">
        <v>296</v>
      </c>
      <c r="C156" s="153"/>
      <c r="D156" s="275">
        <f t="shared" si="13"/>
        <v>4.13</v>
      </c>
      <c r="E156" s="276" t="s">
        <v>296</v>
      </c>
      <c r="F156" s="167"/>
      <c r="G156" s="279">
        <v>4.13</v>
      </c>
      <c r="H156" s="276" t="s">
        <v>296</v>
      </c>
      <c r="I156" s="167"/>
      <c r="J156" s="279">
        <v>0</v>
      </c>
      <c r="K156" s="276" t="s">
        <v>296</v>
      </c>
      <c r="L156" s="167"/>
      <c r="M156" s="279">
        <v>0</v>
      </c>
      <c r="N156" s="276" t="s">
        <v>296</v>
      </c>
      <c r="O156" s="167"/>
      <c r="P156" s="279">
        <v>0</v>
      </c>
    </row>
    <row r="157" spans="1:16" s="152" customFormat="1" x14ac:dyDescent="0.2">
      <c r="A157" s="268" t="s">
        <v>659</v>
      </c>
      <c r="B157" s="121" t="s">
        <v>69</v>
      </c>
      <c r="C157" s="121" t="s">
        <v>123</v>
      </c>
      <c r="D157" s="272">
        <f t="shared" si="13"/>
        <v>3.5</v>
      </c>
      <c r="E157" s="273" t="s">
        <v>69</v>
      </c>
      <c r="F157" s="121" t="s">
        <v>123</v>
      </c>
      <c r="G157" s="314">
        <f>G158</f>
        <v>3.5</v>
      </c>
      <c r="H157" s="273" t="s">
        <v>69</v>
      </c>
      <c r="I157" s="121" t="s">
        <v>123</v>
      </c>
      <c r="J157" s="314">
        <f>J158</f>
        <v>0</v>
      </c>
      <c r="K157" s="273" t="s">
        <v>69</v>
      </c>
      <c r="L157" s="121" t="s">
        <v>123</v>
      </c>
      <c r="M157" s="314">
        <f>M158</f>
        <v>0</v>
      </c>
      <c r="N157" s="273" t="s">
        <v>69</v>
      </c>
      <c r="O157" s="121" t="s">
        <v>123</v>
      </c>
      <c r="P157" s="314">
        <f>P158</f>
        <v>0</v>
      </c>
    </row>
    <row r="158" spans="1:16" s="152" customFormat="1" x14ac:dyDescent="0.2">
      <c r="A158" s="450" t="s">
        <v>263</v>
      </c>
      <c r="B158" s="152" t="s">
        <v>97</v>
      </c>
      <c r="C158" s="121"/>
      <c r="D158" s="275">
        <f t="shared" si="13"/>
        <v>3.5</v>
      </c>
      <c r="E158" s="276" t="s">
        <v>97</v>
      </c>
      <c r="F158" s="121"/>
      <c r="G158" s="286">
        <v>3.5</v>
      </c>
      <c r="H158" s="276" t="s">
        <v>97</v>
      </c>
      <c r="I158" s="121"/>
      <c r="J158" s="286">
        <v>0</v>
      </c>
      <c r="K158" s="276" t="s">
        <v>97</v>
      </c>
      <c r="L158" s="121"/>
      <c r="M158" s="286">
        <v>0</v>
      </c>
      <c r="N158" s="276" t="s">
        <v>97</v>
      </c>
      <c r="O158" s="121"/>
      <c r="P158" s="286">
        <v>0</v>
      </c>
    </row>
    <row r="159" spans="1:16" s="152" customFormat="1" x14ac:dyDescent="0.2">
      <c r="A159" s="268" t="s">
        <v>32</v>
      </c>
      <c r="B159" s="449" t="s">
        <v>50</v>
      </c>
      <c r="C159" s="121"/>
      <c r="D159" s="272">
        <f t="shared" si="13"/>
        <v>158.12200000000001</v>
      </c>
      <c r="E159" s="329" t="s">
        <v>50</v>
      </c>
      <c r="F159" s="121"/>
      <c r="G159" s="314">
        <f>G160+G165+G171+G169+G163</f>
        <v>158.12200000000001</v>
      </c>
      <c r="H159" s="329" t="s">
        <v>50</v>
      </c>
      <c r="I159" s="121"/>
      <c r="J159" s="314">
        <f>J160+J165+J171+J169+J163</f>
        <v>0</v>
      </c>
      <c r="K159" s="329" t="s">
        <v>50</v>
      </c>
      <c r="L159" s="121"/>
      <c r="M159" s="314">
        <f>M160+M165+M171+M169+M163</f>
        <v>0</v>
      </c>
      <c r="N159" s="329" t="s">
        <v>50</v>
      </c>
      <c r="O159" s="121"/>
      <c r="P159" s="314">
        <f>P160+P165+P171+P169+P163</f>
        <v>0</v>
      </c>
    </row>
    <row r="160" spans="1:16" s="152" customFormat="1" x14ac:dyDescent="0.2">
      <c r="A160" s="269" t="s">
        <v>33</v>
      </c>
      <c r="B160" s="121" t="s">
        <v>92</v>
      </c>
      <c r="C160" s="121" t="s">
        <v>122</v>
      </c>
      <c r="D160" s="272">
        <f t="shared" si="13"/>
        <v>8.5</v>
      </c>
      <c r="E160" s="273" t="s">
        <v>92</v>
      </c>
      <c r="F160" s="121" t="s">
        <v>122</v>
      </c>
      <c r="G160" s="291">
        <f>G161+G162</f>
        <v>8.5</v>
      </c>
      <c r="H160" s="273" t="s">
        <v>92</v>
      </c>
      <c r="I160" s="121" t="s">
        <v>122</v>
      </c>
      <c r="J160" s="291">
        <f>J161+J162</f>
        <v>0</v>
      </c>
      <c r="K160" s="273" t="s">
        <v>92</v>
      </c>
      <c r="L160" s="121" t="s">
        <v>122</v>
      </c>
      <c r="M160" s="291">
        <f>M161+M162</f>
        <v>0</v>
      </c>
      <c r="N160" s="273" t="s">
        <v>92</v>
      </c>
      <c r="O160" s="121" t="s">
        <v>122</v>
      </c>
      <c r="P160" s="291">
        <f>P161+P162</f>
        <v>0</v>
      </c>
    </row>
    <row r="161" spans="1:16" s="152" customFormat="1" x14ac:dyDescent="0.2">
      <c r="A161" s="450" t="s">
        <v>260</v>
      </c>
      <c r="B161" s="452" t="s">
        <v>82</v>
      </c>
      <c r="C161" s="150"/>
      <c r="D161" s="275">
        <f t="shared" si="13"/>
        <v>3.4</v>
      </c>
      <c r="E161" s="270" t="s">
        <v>82</v>
      </c>
      <c r="F161" s="150"/>
      <c r="G161" s="279">
        <v>3.4</v>
      </c>
      <c r="H161" s="270" t="s">
        <v>82</v>
      </c>
      <c r="I161" s="150"/>
      <c r="J161" s="279">
        <v>0</v>
      </c>
      <c r="K161" s="270" t="s">
        <v>82</v>
      </c>
      <c r="L161" s="150"/>
      <c r="M161" s="279">
        <v>0</v>
      </c>
      <c r="N161" s="270" t="s">
        <v>82</v>
      </c>
      <c r="O161" s="150"/>
      <c r="P161" s="279">
        <v>0</v>
      </c>
    </row>
    <row r="162" spans="1:16" s="152" customFormat="1" x14ac:dyDescent="0.2">
      <c r="A162" s="450" t="s">
        <v>259</v>
      </c>
      <c r="B162" s="453" t="s">
        <v>107</v>
      </c>
      <c r="C162" s="123"/>
      <c r="D162" s="275">
        <f t="shared" si="13"/>
        <v>5.0999999999999996</v>
      </c>
      <c r="E162" s="311" t="s">
        <v>107</v>
      </c>
      <c r="F162" s="123"/>
      <c r="G162" s="279">
        <v>5.0999999999999996</v>
      </c>
      <c r="H162" s="311" t="s">
        <v>107</v>
      </c>
      <c r="I162" s="123"/>
      <c r="J162" s="279">
        <v>0</v>
      </c>
      <c r="K162" s="311" t="s">
        <v>107</v>
      </c>
      <c r="L162" s="123"/>
      <c r="M162" s="279">
        <v>0</v>
      </c>
      <c r="N162" s="311" t="s">
        <v>107</v>
      </c>
      <c r="O162" s="123"/>
      <c r="P162" s="279">
        <v>0</v>
      </c>
    </row>
    <row r="163" spans="1:16" s="152" customFormat="1" ht="25.5" x14ac:dyDescent="0.2">
      <c r="A163" s="268" t="s">
        <v>465</v>
      </c>
      <c r="B163" s="454" t="s">
        <v>93</v>
      </c>
      <c r="C163" s="122"/>
      <c r="D163" s="275">
        <f t="shared" si="13"/>
        <v>0</v>
      </c>
      <c r="E163" s="277" t="s">
        <v>93</v>
      </c>
      <c r="F163" s="637" t="s">
        <v>124</v>
      </c>
      <c r="G163" s="291">
        <f>G164</f>
        <v>0</v>
      </c>
      <c r="H163" s="277" t="s">
        <v>93</v>
      </c>
      <c r="I163" s="637" t="s">
        <v>124</v>
      </c>
      <c r="J163" s="291">
        <f>J164</f>
        <v>0</v>
      </c>
      <c r="K163" s="277" t="s">
        <v>93</v>
      </c>
      <c r="L163" s="637" t="s">
        <v>124</v>
      </c>
      <c r="M163" s="291">
        <f>M164</f>
        <v>0</v>
      </c>
      <c r="N163" s="277" t="s">
        <v>93</v>
      </c>
      <c r="O163" s="637" t="s">
        <v>124</v>
      </c>
      <c r="P163" s="291">
        <f>P164</f>
        <v>0</v>
      </c>
    </row>
    <row r="164" spans="1:16" s="152" customFormat="1" x14ac:dyDescent="0.2">
      <c r="A164" s="450" t="s">
        <v>660</v>
      </c>
      <c r="B164" s="142" t="s">
        <v>276</v>
      </c>
      <c r="C164" s="122"/>
      <c r="D164" s="275">
        <f t="shared" si="13"/>
        <v>0</v>
      </c>
      <c r="E164" s="276" t="s">
        <v>276</v>
      </c>
      <c r="F164" s="638"/>
      <c r="G164" s="279">
        <v>0</v>
      </c>
      <c r="H164" s="276" t="s">
        <v>276</v>
      </c>
      <c r="I164" s="638"/>
      <c r="J164" s="279">
        <v>0</v>
      </c>
      <c r="K164" s="276" t="s">
        <v>276</v>
      </c>
      <c r="L164" s="638"/>
      <c r="M164" s="279">
        <v>0</v>
      </c>
      <c r="N164" s="276" t="s">
        <v>276</v>
      </c>
      <c r="O164" s="638"/>
      <c r="P164" s="279">
        <v>0</v>
      </c>
    </row>
    <row r="165" spans="1:16" s="152" customFormat="1" ht="38.25" x14ac:dyDescent="0.2">
      <c r="A165" s="268" t="s">
        <v>454</v>
      </c>
      <c r="B165" s="110" t="s">
        <v>94</v>
      </c>
      <c r="C165" s="637" t="s">
        <v>126</v>
      </c>
      <c r="D165" s="272">
        <f t="shared" si="13"/>
        <v>140.34200000000001</v>
      </c>
      <c r="E165" s="312" t="s">
        <v>94</v>
      </c>
      <c r="F165" s="121" t="s">
        <v>126</v>
      </c>
      <c r="G165" s="291">
        <f>G166+G167+G168</f>
        <v>140.34200000000001</v>
      </c>
      <c r="H165" s="312" t="s">
        <v>94</v>
      </c>
      <c r="I165" s="121" t="s">
        <v>126</v>
      </c>
      <c r="J165" s="291">
        <f>J166+J167+J168</f>
        <v>0</v>
      </c>
      <c r="K165" s="312" t="s">
        <v>94</v>
      </c>
      <c r="L165" s="121" t="s">
        <v>126</v>
      </c>
      <c r="M165" s="291">
        <f>M166+M167+M168</f>
        <v>0</v>
      </c>
      <c r="N165" s="312" t="s">
        <v>94</v>
      </c>
      <c r="O165" s="121" t="s">
        <v>126</v>
      </c>
      <c r="P165" s="291">
        <f>P166+P167+P168</f>
        <v>0</v>
      </c>
    </row>
    <row r="166" spans="1:16" s="152" customFormat="1" x14ac:dyDescent="0.2">
      <c r="A166" s="450" t="s">
        <v>225</v>
      </c>
      <c r="B166" s="452" t="s">
        <v>80</v>
      </c>
      <c r="C166" s="642"/>
      <c r="D166" s="275">
        <f t="shared" si="13"/>
        <v>66.899000000000001</v>
      </c>
      <c r="E166" s="270" t="s">
        <v>80</v>
      </c>
      <c r="F166" s="153"/>
      <c r="G166" s="279">
        <v>66.899000000000001</v>
      </c>
      <c r="H166" s="270" t="s">
        <v>80</v>
      </c>
      <c r="I166" s="153"/>
      <c r="J166" s="279">
        <v>0</v>
      </c>
      <c r="K166" s="270" t="s">
        <v>80</v>
      </c>
      <c r="L166" s="153"/>
      <c r="M166" s="279">
        <v>0</v>
      </c>
      <c r="N166" s="270" t="s">
        <v>80</v>
      </c>
      <c r="O166" s="153"/>
      <c r="P166" s="279">
        <v>0</v>
      </c>
    </row>
    <row r="167" spans="1:16" s="152" customFormat="1" x14ac:dyDescent="0.2">
      <c r="A167" s="450" t="s">
        <v>261</v>
      </c>
      <c r="B167" s="166" t="s">
        <v>81</v>
      </c>
      <c r="C167" s="642"/>
      <c r="D167" s="275">
        <f t="shared" si="13"/>
        <v>71.143000000000001</v>
      </c>
      <c r="E167" s="313" t="s">
        <v>81</v>
      </c>
      <c r="F167" s="153"/>
      <c r="G167" s="279">
        <v>71.143000000000001</v>
      </c>
      <c r="H167" s="313" t="s">
        <v>81</v>
      </c>
      <c r="I167" s="153"/>
      <c r="J167" s="279">
        <v>0</v>
      </c>
      <c r="K167" s="313" t="s">
        <v>81</v>
      </c>
      <c r="L167" s="153"/>
      <c r="M167" s="279">
        <v>0</v>
      </c>
      <c r="N167" s="313" t="s">
        <v>81</v>
      </c>
      <c r="O167" s="153"/>
      <c r="P167" s="279">
        <v>0</v>
      </c>
    </row>
    <row r="168" spans="1:16" s="152" customFormat="1" x14ac:dyDescent="0.2">
      <c r="A168" s="455" t="s">
        <v>262</v>
      </c>
      <c r="B168" s="153" t="s">
        <v>83</v>
      </c>
      <c r="C168" s="638"/>
      <c r="D168" s="275">
        <f t="shared" si="13"/>
        <v>2.2999999999999998</v>
      </c>
      <c r="E168" s="313" t="s">
        <v>83</v>
      </c>
      <c r="F168" s="163"/>
      <c r="G168" s="279">
        <v>2.2999999999999998</v>
      </c>
      <c r="H168" s="313" t="s">
        <v>83</v>
      </c>
      <c r="I168" s="163"/>
      <c r="J168" s="279">
        <v>0</v>
      </c>
      <c r="K168" s="313" t="s">
        <v>83</v>
      </c>
      <c r="L168" s="163"/>
      <c r="M168" s="279">
        <v>0</v>
      </c>
      <c r="N168" s="313" t="s">
        <v>83</v>
      </c>
      <c r="O168" s="163"/>
      <c r="P168" s="279">
        <v>0</v>
      </c>
    </row>
    <row r="169" spans="1:16" s="152" customFormat="1" ht="25.5" x14ac:dyDescent="0.2">
      <c r="A169" s="269" t="s">
        <v>455</v>
      </c>
      <c r="B169" s="389" t="s">
        <v>171</v>
      </c>
      <c r="C169" s="121" t="s">
        <v>128</v>
      </c>
      <c r="D169" s="272">
        <f t="shared" si="13"/>
        <v>4.78</v>
      </c>
      <c r="E169" s="289" t="s">
        <v>171</v>
      </c>
      <c r="F169" s="121" t="s">
        <v>128</v>
      </c>
      <c r="G169" s="291">
        <f>G170</f>
        <v>4.78</v>
      </c>
      <c r="H169" s="289" t="s">
        <v>171</v>
      </c>
      <c r="I169" s="121" t="s">
        <v>128</v>
      </c>
      <c r="J169" s="291">
        <f>J170</f>
        <v>0</v>
      </c>
      <c r="K169" s="289" t="s">
        <v>171</v>
      </c>
      <c r="L169" s="121" t="s">
        <v>128</v>
      </c>
      <c r="M169" s="291">
        <f>M170</f>
        <v>0</v>
      </c>
      <c r="N169" s="289" t="s">
        <v>171</v>
      </c>
      <c r="O169" s="121" t="s">
        <v>128</v>
      </c>
      <c r="P169" s="291">
        <f>P170</f>
        <v>0</v>
      </c>
    </row>
    <row r="170" spans="1:16" s="152" customFormat="1" x14ac:dyDescent="0.2">
      <c r="A170" s="456" t="s">
        <v>295</v>
      </c>
      <c r="B170" s="167" t="s">
        <v>296</v>
      </c>
      <c r="C170" s="163"/>
      <c r="D170" s="275">
        <f>+G170+J170+M170+P170</f>
        <v>4.78</v>
      </c>
      <c r="E170" s="276" t="s">
        <v>296</v>
      </c>
      <c r="F170" s="167"/>
      <c r="G170" s="279">
        <v>4.78</v>
      </c>
      <c r="H170" s="276" t="s">
        <v>296</v>
      </c>
      <c r="I170" s="167"/>
      <c r="J170" s="279">
        <v>0</v>
      </c>
      <c r="K170" s="276" t="s">
        <v>296</v>
      </c>
      <c r="L170" s="167"/>
      <c r="M170" s="279">
        <v>0</v>
      </c>
      <c r="N170" s="276" t="s">
        <v>296</v>
      </c>
      <c r="O170" s="167"/>
      <c r="P170" s="279">
        <v>0</v>
      </c>
    </row>
    <row r="171" spans="1:16" s="152" customFormat="1" x14ac:dyDescent="0.2">
      <c r="A171" s="269" t="s">
        <v>456</v>
      </c>
      <c r="B171" s="121" t="s">
        <v>69</v>
      </c>
      <c r="C171" s="121" t="s">
        <v>123</v>
      </c>
      <c r="D171" s="272">
        <f t="shared" si="13"/>
        <v>4.5</v>
      </c>
      <c r="E171" s="273" t="s">
        <v>69</v>
      </c>
      <c r="F171" s="121" t="s">
        <v>123</v>
      </c>
      <c r="G171" s="291">
        <f>G172</f>
        <v>4.5</v>
      </c>
      <c r="H171" s="273" t="s">
        <v>69</v>
      </c>
      <c r="I171" s="121" t="s">
        <v>123</v>
      </c>
      <c r="J171" s="291">
        <f>J172</f>
        <v>0</v>
      </c>
      <c r="K171" s="273" t="s">
        <v>69</v>
      </c>
      <c r="L171" s="121" t="s">
        <v>123</v>
      </c>
      <c r="M171" s="291">
        <f>M172</f>
        <v>0</v>
      </c>
      <c r="N171" s="273" t="s">
        <v>69</v>
      </c>
      <c r="O171" s="121" t="s">
        <v>123</v>
      </c>
      <c r="P171" s="291">
        <f>P172</f>
        <v>0</v>
      </c>
    </row>
    <row r="172" spans="1:16" s="152" customFormat="1" x14ac:dyDescent="0.2">
      <c r="A172" s="450" t="s">
        <v>263</v>
      </c>
      <c r="B172" s="152" t="s">
        <v>97</v>
      </c>
      <c r="C172" s="121"/>
      <c r="D172" s="275">
        <f t="shared" si="13"/>
        <v>4.5</v>
      </c>
      <c r="E172" s="276" t="s">
        <v>97</v>
      </c>
      <c r="F172" s="121"/>
      <c r="G172" s="279">
        <v>4.5</v>
      </c>
      <c r="H172" s="276" t="s">
        <v>97</v>
      </c>
      <c r="I172" s="121"/>
      <c r="J172" s="279">
        <v>0</v>
      </c>
      <c r="K172" s="276" t="s">
        <v>97</v>
      </c>
      <c r="L172" s="121"/>
      <c r="M172" s="279">
        <v>0</v>
      </c>
      <c r="N172" s="276" t="s">
        <v>97</v>
      </c>
      <c r="O172" s="121"/>
      <c r="P172" s="279">
        <v>0</v>
      </c>
    </row>
    <row r="173" spans="1:16" s="152" customFormat="1" x14ac:dyDescent="0.2">
      <c r="A173" s="269" t="s">
        <v>34</v>
      </c>
      <c r="B173" s="449" t="s">
        <v>54</v>
      </c>
      <c r="C173" s="121"/>
      <c r="D173" s="272">
        <f t="shared" si="13"/>
        <v>448.34399999999999</v>
      </c>
      <c r="E173" s="329" t="s">
        <v>54</v>
      </c>
      <c r="F173" s="121"/>
      <c r="G173" s="291">
        <f>G176+G187+G183+G181+G174</f>
        <v>448.34399999999999</v>
      </c>
      <c r="H173" s="329" t="s">
        <v>54</v>
      </c>
      <c r="I173" s="121"/>
      <c r="J173" s="291">
        <f>J176+J187+J183+J181+J174</f>
        <v>0</v>
      </c>
      <c r="K173" s="329" t="s">
        <v>54</v>
      </c>
      <c r="L173" s="121"/>
      <c r="M173" s="291">
        <f>M176+M187+M183+M181+M174</f>
        <v>0</v>
      </c>
      <c r="N173" s="329" t="s">
        <v>54</v>
      </c>
      <c r="O173" s="121"/>
      <c r="P173" s="291">
        <f>P176+P187+P183+P181+P174</f>
        <v>0</v>
      </c>
    </row>
    <row r="174" spans="1:16" s="152" customFormat="1" ht="25.5" x14ac:dyDescent="0.2">
      <c r="A174" s="269" t="s">
        <v>35</v>
      </c>
      <c r="B174" s="454" t="s">
        <v>93</v>
      </c>
      <c r="C174" s="637" t="s">
        <v>124</v>
      </c>
      <c r="D174" s="272">
        <f t="shared" si="13"/>
        <v>24.1</v>
      </c>
      <c r="E174" s="277" t="s">
        <v>93</v>
      </c>
      <c r="F174" s="637" t="s">
        <v>124</v>
      </c>
      <c r="G174" s="291">
        <f>G175</f>
        <v>24.1</v>
      </c>
      <c r="H174" s="277" t="s">
        <v>93</v>
      </c>
      <c r="I174" s="637" t="s">
        <v>124</v>
      </c>
      <c r="J174" s="291">
        <f>J175</f>
        <v>0</v>
      </c>
      <c r="K174" s="277" t="s">
        <v>93</v>
      </c>
      <c r="L174" s="637" t="s">
        <v>124</v>
      </c>
      <c r="M174" s="291">
        <f>M175</f>
        <v>0</v>
      </c>
      <c r="N174" s="277" t="s">
        <v>93</v>
      </c>
      <c r="O174" s="637" t="s">
        <v>124</v>
      </c>
      <c r="P174" s="291">
        <f>P175</f>
        <v>0</v>
      </c>
    </row>
    <row r="175" spans="1:16" s="152" customFormat="1" ht="16.5" customHeight="1" x14ac:dyDescent="0.2">
      <c r="A175" s="269" t="s">
        <v>104</v>
      </c>
      <c r="B175" s="142" t="s">
        <v>276</v>
      </c>
      <c r="C175" s="638"/>
      <c r="D175" s="275">
        <f t="shared" ref="D175:D206" si="14">+G175+J175+M175+P175</f>
        <v>24.1</v>
      </c>
      <c r="E175" s="276" t="s">
        <v>276</v>
      </c>
      <c r="F175" s="638"/>
      <c r="G175" s="279">
        <v>24.1</v>
      </c>
      <c r="H175" s="276" t="s">
        <v>276</v>
      </c>
      <c r="I175" s="638"/>
      <c r="J175" s="279">
        <v>0</v>
      </c>
      <c r="K175" s="276" t="s">
        <v>276</v>
      </c>
      <c r="L175" s="638"/>
      <c r="M175" s="279">
        <v>0</v>
      </c>
      <c r="N175" s="276" t="s">
        <v>276</v>
      </c>
      <c r="O175" s="638"/>
      <c r="P175" s="279">
        <v>0</v>
      </c>
    </row>
    <row r="176" spans="1:16" s="152" customFormat="1" ht="38.25" x14ac:dyDescent="0.2">
      <c r="A176" s="268" t="s">
        <v>474</v>
      </c>
      <c r="B176" s="454" t="s">
        <v>94</v>
      </c>
      <c r="C176" s="121" t="s">
        <v>126</v>
      </c>
      <c r="D176" s="272">
        <f t="shared" si="14"/>
        <v>411.54399999999998</v>
      </c>
      <c r="E176" s="277" t="s">
        <v>94</v>
      </c>
      <c r="F176" s="121" t="s">
        <v>126</v>
      </c>
      <c r="G176" s="291">
        <f>G177+G178+G180+G179</f>
        <v>411.54399999999998</v>
      </c>
      <c r="H176" s="277" t="s">
        <v>94</v>
      </c>
      <c r="I176" s="121" t="s">
        <v>126</v>
      </c>
      <c r="J176" s="291">
        <f>J177+J178+J180+J179</f>
        <v>0</v>
      </c>
      <c r="K176" s="277" t="s">
        <v>94</v>
      </c>
      <c r="L176" s="121" t="s">
        <v>126</v>
      </c>
      <c r="M176" s="291">
        <f>M177+M178+M180+M179</f>
        <v>0</v>
      </c>
      <c r="N176" s="277" t="s">
        <v>94</v>
      </c>
      <c r="O176" s="121" t="s">
        <v>126</v>
      </c>
      <c r="P176" s="291">
        <f>P177+P178+P180+P179</f>
        <v>0</v>
      </c>
    </row>
    <row r="177" spans="1:16" s="152" customFormat="1" x14ac:dyDescent="0.2">
      <c r="A177" s="450" t="s">
        <v>225</v>
      </c>
      <c r="B177" s="452" t="s">
        <v>80</v>
      </c>
      <c r="C177" s="163"/>
      <c r="D177" s="275">
        <f t="shared" si="14"/>
        <v>88.09</v>
      </c>
      <c r="E177" s="270" t="s">
        <v>80</v>
      </c>
      <c r="F177" s="163"/>
      <c r="G177" s="279">
        <v>88.09</v>
      </c>
      <c r="H177" s="270" t="s">
        <v>80</v>
      </c>
      <c r="I177" s="163"/>
      <c r="J177" s="279">
        <v>0</v>
      </c>
      <c r="K177" s="270" t="s">
        <v>80</v>
      </c>
      <c r="L177" s="163"/>
      <c r="M177" s="279">
        <v>0</v>
      </c>
      <c r="N177" s="270" t="s">
        <v>80</v>
      </c>
      <c r="O177" s="163"/>
      <c r="P177" s="279">
        <v>0</v>
      </c>
    </row>
    <row r="178" spans="1:16" s="152" customFormat="1" x14ac:dyDescent="0.2">
      <c r="A178" s="450" t="s">
        <v>261</v>
      </c>
      <c r="B178" s="153" t="s">
        <v>81</v>
      </c>
      <c r="C178" s="163"/>
      <c r="D178" s="275">
        <f t="shared" si="14"/>
        <v>269.45400000000001</v>
      </c>
      <c r="E178" s="280" t="s">
        <v>81</v>
      </c>
      <c r="F178" s="163"/>
      <c r="G178" s="279">
        <v>269.45400000000001</v>
      </c>
      <c r="H178" s="280" t="s">
        <v>81</v>
      </c>
      <c r="I178" s="163"/>
      <c r="J178" s="279">
        <v>0</v>
      </c>
      <c r="K178" s="280" t="s">
        <v>81</v>
      </c>
      <c r="L178" s="163"/>
      <c r="M178" s="279">
        <v>0</v>
      </c>
      <c r="N178" s="280" t="s">
        <v>81</v>
      </c>
      <c r="O178" s="163"/>
      <c r="P178" s="279">
        <v>0</v>
      </c>
    </row>
    <row r="179" spans="1:16" s="152" customFormat="1" x14ac:dyDescent="0.2">
      <c r="A179" s="450" t="s">
        <v>261</v>
      </c>
      <c r="B179" s="153" t="s">
        <v>287</v>
      </c>
      <c r="C179" s="163"/>
      <c r="D179" s="275">
        <f t="shared" si="14"/>
        <v>0</v>
      </c>
      <c r="E179" s="280" t="s">
        <v>287</v>
      </c>
      <c r="F179" s="163"/>
      <c r="G179" s="279">
        <v>0</v>
      </c>
      <c r="H179" s="280" t="s">
        <v>287</v>
      </c>
      <c r="I179" s="163"/>
      <c r="J179" s="279">
        <v>0</v>
      </c>
      <c r="K179" s="280" t="s">
        <v>287</v>
      </c>
      <c r="L179" s="163"/>
      <c r="M179" s="279">
        <v>0</v>
      </c>
      <c r="N179" s="280" t="s">
        <v>287</v>
      </c>
      <c r="O179" s="163"/>
      <c r="P179" s="279">
        <v>0</v>
      </c>
    </row>
    <row r="180" spans="1:16" s="152" customFormat="1" x14ac:dyDescent="0.2">
      <c r="A180" s="455" t="s">
        <v>262</v>
      </c>
      <c r="B180" s="153" t="s">
        <v>83</v>
      </c>
      <c r="C180" s="163"/>
      <c r="D180" s="275">
        <f t="shared" si="14"/>
        <v>54</v>
      </c>
      <c r="E180" s="313" t="s">
        <v>83</v>
      </c>
      <c r="F180" s="163"/>
      <c r="G180" s="279">
        <v>54</v>
      </c>
      <c r="H180" s="313" t="s">
        <v>83</v>
      </c>
      <c r="I180" s="163"/>
      <c r="J180" s="279">
        <v>0</v>
      </c>
      <c r="K180" s="313" t="s">
        <v>83</v>
      </c>
      <c r="L180" s="163"/>
      <c r="M180" s="279">
        <v>0</v>
      </c>
      <c r="N180" s="313" t="s">
        <v>83</v>
      </c>
      <c r="O180" s="163"/>
      <c r="P180" s="279">
        <v>0</v>
      </c>
    </row>
    <row r="181" spans="1:16" s="152" customFormat="1" ht="25.5" x14ac:dyDescent="0.2">
      <c r="A181" s="457" t="s">
        <v>617</v>
      </c>
      <c r="B181" s="389" t="s">
        <v>171</v>
      </c>
      <c r="C181" s="121" t="s">
        <v>128</v>
      </c>
      <c r="D181" s="272">
        <f t="shared" si="14"/>
        <v>0</v>
      </c>
      <c r="E181" s="289" t="s">
        <v>171</v>
      </c>
      <c r="F181" s="121" t="s">
        <v>128</v>
      </c>
      <c r="G181" s="291">
        <f>G182</f>
        <v>0</v>
      </c>
      <c r="H181" s="289" t="s">
        <v>171</v>
      </c>
      <c r="I181" s="121" t="s">
        <v>128</v>
      </c>
      <c r="J181" s="291">
        <f>J182</f>
        <v>0</v>
      </c>
      <c r="K181" s="289" t="s">
        <v>171</v>
      </c>
      <c r="L181" s="121" t="s">
        <v>128</v>
      </c>
      <c r="M181" s="291">
        <f>M182</f>
        <v>0</v>
      </c>
      <c r="N181" s="289" t="s">
        <v>171</v>
      </c>
      <c r="O181" s="121" t="s">
        <v>128</v>
      </c>
      <c r="P181" s="291">
        <f>P182</f>
        <v>0</v>
      </c>
    </row>
    <row r="182" spans="1:16" s="152" customFormat="1" x14ac:dyDescent="0.2">
      <c r="A182" s="141" t="s">
        <v>295</v>
      </c>
      <c r="B182" s="167" t="s">
        <v>296</v>
      </c>
      <c r="C182" s="163"/>
      <c r="D182" s="275">
        <f t="shared" si="14"/>
        <v>0</v>
      </c>
      <c r="E182" s="310" t="s">
        <v>296</v>
      </c>
      <c r="F182" s="167"/>
      <c r="G182" s="279">
        <v>0</v>
      </c>
      <c r="H182" s="310" t="s">
        <v>296</v>
      </c>
      <c r="I182" s="167"/>
      <c r="J182" s="279">
        <v>0</v>
      </c>
      <c r="K182" s="310" t="s">
        <v>296</v>
      </c>
      <c r="L182" s="167"/>
      <c r="M182" s="279">
        <v>0</v>
      </c>
      <c r="N182" s="310" t="s">
        <v>296</v>
      </c>
      <c r="O182" s="167"/>
      <c r="P182" s="279">
        <v>0</v>
      </c>
    </row>
    <row r="183" spans="1:16" s="152" customFormat="1" x14ac:dyDescent="0.2">
      <c r="A183" s="268" t="s">
        <v>618</v>
      </c>
      <c r="B183" s="121" t="s">
        <v>285</v>
      </c>
      <c r="C183" s="121" t="s">
        <v>362</v>
      </c>
      <c r="D183" s="272">
        <f t="shared" si="14"/>
        <v>3.2</v>
      </c>
      <c r="E183" s="315" t="s">
        <v>330</v>
      </c>
      <c r="F183" s="155" t="s">
        <v>362</v>
      </c>
      <c r="G183" s="291">
        <f>G184</f>
        <v>3.2</v>
      </c>
      <c r="H183" s="315" t="s">
        <v>330</v>
      </c>
      <c r="I183" s="155" t="s">
        <v>362</v>
      </c>
      <c r="J183" s="291">
        <f>J184</f>
        <v>0</v>
      </c>
      <c r="K183" s="315" t="s">
        <v>330</v>
      </c>
      <c r="L183" s="155" t="s">
        <v>362</v>
      </c>
      <c r="M183" s="291">
        <f>M184</f>
        <v>0</v>
      </c>
      <c r="N183" s="315" t="s">
        <v>330</v>
      </c>
      <c r="O183" s="155" t="s">
        <v>362</v>
      </c>
      <c r="P183" s="291">
        <f>P184</f>
        <v>0</v>
      </c>
    </row>
    <row r="184" spans="1:16" s="152" customFormat="1" x14ac:dyDescent="0.2">
      <c r="A184" s="257" t="s">
        <v>265</v>
      </c>
      <c r="B184" s="146" t="s">
        <v>329</v>
      </c>
      <c r="C184" s="123"/>
      <c r="D184" s="275">
        <f t="shared" si="14"/>
        <v>3.2</v>
      </c>
      <c r="E184" s="310" t="s">
        <v>329</v>
      </c>
      <c r="F184" s="155"/>
      <c r="G184" s="279">
        <v>3.2</v>
      </c>
      <c r="H184" s="310" t="s">
        <v>329</v>
      </c>
      <c r="I184" s="155"/>
      <c r="J184" s="279">
        <v>0</v>
      </c>
      <c r="K184" s="310" t="s">
        <v>329</v>
      </c>
      <c r="L184" s="155"/>
      <c r="M184" s="279">
        <v>0</v>
      </c>
      <c r="N184" s="310" t="s">
        <v>329</v>
      </c>
      <c r="O184" s="155"/>
      <c r="P184" s="279">
        <v>0</v>
      </c>
    </row>
    <row r="185" spans="1:16" s="152" customFormat="1" ht="15" customHeight="1" x14ac:dyDescent="0.2">
      <c r="A185" s="268" t="s">
        <v>619</v>
      </c>
      <c r="B185" s="58" t="s">
        <v>325</v>
      </c>
      <c r="C185" s="85" t="s">
        <v>167</v>
      </c>
      <c r="D185" s="272">
        <f t="shared" si="14"/>
        <v>8.4</v>
      </c>
      <c r="E185" s="289" t="s">
        <v>325</v>
      </c>
      <c r="F185" s="85" t="s">
        <v>167</v>
      </c>
      <c r="G185" s="291">
        <f>+G186</f>
        <v>8.4</v>
      </c>
      <c r="H185" s="289" t="s">
        <v>325</v>
      </c>
      <c r="I185" s="85" t="s">
        <v>167</v>
      </c>
      <c r="J185" s="291">
        <f>+J186</f>
        <v>0</v>
      </c>
      <c r="K185" s="289" t="s">
        <v>325</v>
      </c>
      <c r="L185" s="85" t="s">
        <v>167</v>
      </c>
      <c r="M185" s="291">
        <f>+M186</f>
        <v>0</v>
      </c>
      <c r="N185" s="289" t="s">
        <v>325</v>
      </c>
      <c r="O185" s="85" t="s">
        <v>167</v>
      </c>
      <c r="P185" s="291">
        <f>+P186</f>
        <v>0</v>
      </c>
    </row>
    <row r="186" spans="1:16" s="152" customFormat="1" ht="15" customHeight="1" x14ac:dyDescent="0.2">
      <c r="A186" s="561" t="s">
        <v>779</v>
      </c>
      <c r="B186" s="169" t="s">
        <v>428</v>
      </c>
      <c r="C186" s="85"/>
      <c r="D186" s="275">
        <f t="shared" si="14"/>
        <v>8.4</v>
      </c>
      <c r="E186" s="304" t="s">
        <v>420</v>
      </c>
      <c r="F186" s="85"/>
      <c r="G186" s="279">
        <v>8.4</v>
      </c>
      <c r="H186" s="304" t="s">
        <v>420</v>
      </c>
      <c r="I186" s="85"/>
      <c r="J186" s="279">
        <v>0</v>
      </c>
      <c r="K186" s="304" t="s">
        <v>420</v>
      </c>
      <c r="L186" s="85"/>
      <c r="M186" s="279">
        <v>0</v>
      </c>
      <c r="N186" s="304" t="s">
        <v>420</v>
      </c>
      <c r="O186" s="85"/>
      <c r="P186" s="279">
        <v>0</v>
      </c>
    </row>
    <row r="187" spans="1:16" s="152" customFormat="1" x14ac:dyDescent="0.2">
      <c r="A187" s="269" t="s">
        <v>620</v>
      </c>
      <c r="B187" s="123" t="s">
        <v>69</v>
      </c>
      <c r="C187" s="123" t="s">
        <v>123</v>
      </c>
      <c r="D187" s="272">
        <f t="shared" si="14"/>
        <v>9.5</v>
      </c>
      <c r="E187" s="273" t="s">
        <v>69</v>
      </c>
      <c r="F187" s="121" t="s">
        <v>123</v>
      </c>
      <c r="G187" s="291">
        <f>G188</f>
        <v>9.5</v>
      </c>
      <c r="H187" s="273" t="s">
        <v>69</v>
      </c>
      <c r="I187" s="121" t="s">
        <v>123</v>
      </c>
      <c r="J187" s="291">
        <f>J188</f>
        <v>0</v>
      </c>
      <c r="K187" s="273" t="s">
        <v>69</v>
      </c>
      <c r="L187" s="121" t="s">
        <v>123</v>
      </c>
      <c r="M187" s="291">
        <f>M188</f>
        <v>0</v>
      </c>
      <c r="N187" s="273" t="s">
        <v>69</v>
      </c>
      <c r="O187" s="121" t="s">
        <v>123</v>
      </c>
      <c r="P187" s="291">
        <f>P188</f>
        <v>0</v>
      </c>
    </row>
    <row r="188" spans="1:16" s="152" customFormat="1" x14ac:dyDescent="0.2">
      <c r="A188" s="456" t="s">
        <v>263</v>
      </c>
      <c r="B188" s="152" t="s">
        <v>97</v>
      </c>
      <c r="C188" s="121"/>
      <c r="D188" s="275">
        <f t="shared" si="14"/>
        <v>9.5</v>
      </c>
      <c r="E188" s="276" t="s">
        <v>97</v>
      </c>
      <c r="F188" s="121"/>
      <c r="G188" s="279">
        <v>9.5</v>
      </c>
      <c r="H188" s="276" t="s">
        <v>97</v>
      </c>
      <c r="I188" s="121"/>
      <c r="J188" s="279">
        <v>0</v>
      </c>
      <c r="K188" s="276" t="s">
        <v>97</v>
      </c>
      <c r="L188" s="121"/>
      <c r="M188" s="279">
        <v>0</v>
      </c>
      <c r="N188" s="276" t="s">
        <v>97</v>
      </c>
      <c r="O188" s="121"/>
      <c r="P188" s="279">
        <v>0</v>
      </c>
    </row>
    <row r="189" spans="1:16" s="152" customFormat="1" x14ac:dyDescent="0.2">
      <c r="A189" s="269" t="s">
        <v>36</v>
      </c>
      <c r="B189" s="449" t="s">
        <v>5</v>
      </c>
      <c r="C189" s="121"/>
      <c r="D189" s="272">
        <f t="shared" si="14"/>
        <v>224.25099999999998</v>
      </c>
      <c r="E189" s="329" t="s">
        <v>5</v>
      </c>
      <c r="F189" s="121"/>
      <c r="G189" s="314">
        <f>G195+G203+G190+G199+G193+G201</f>
        <v>224.25099999999998</v>
      </c>
      <c r="H189" s="329" t="s">
        <v>5</v>
      </c>
      <c r="I189" s="121"/>
      <c r="J189" s="314">
        <f>J195+J203+J190+J199+J193+J201</f>
        <v>0</v>
      </c>
      <c r="K189" s="329" t="s">
        <v>5</v>
      </c>
      <c r="L189" s="121"/>
      <c r="M189" s="314">
        <f>M195+M203+M190+M199+M193+M201</f>
        <v>0</v>
      </c>
      <c r="N189" s="329" t="s">
        <v>5</v>
      </c>
      <c r="O189" s="121"/>
      <c r="P189" s="314">
        <f>P195+P203+P190+P199+P193+P201</f>
        <v>0</v>
      </c>
    </row>
    <row r="190" spans="1:16" s="152" customFormat="1" x14ac:dyDescent="0.2">
      <c r="A190" s="269" t="s">
        <v>37</v>
      </c>
      <c r="B190" s="121" t="s">
        <v>92</v>
      </c>
      <c r="C190" s="121" t="s">
        <v>122</v>
      </c>
      <c r="D190" s="272">
        <f t="shared" si="14"/>
        <v>0</v>
      </c>
      <c r="E190" s="273" t="s">
        <v>92</v>
      </c>
      <c r="F190" s="121" t="s">
        <v>122</v>
      </c>
      <c r="G190" s="291">
        <f>G191+G192</f>
        <v>0</v>
      </c>
      <c r="H190" s="273" t="s">
        <v>92</v>
      </c>
      <c r="I190" s="121" t="s">
        <v>122</v>
      </c>
      <c r="J190" s="291">
        <f>J191+J192</f>
        <v>0</v>
      </c>
      <c r="K190" s="273" t="s">
        <v>92</v>
      </c>
      <c r="L190" s="121" t="s">
        <v>122</v>
      </c>
      <c r="M190" s="291">
        <f>M191+M192</f>
        <v>0</v>
      </c>
      <c r="N190" s="273" t="s">
        <v>92</v>
      </c>
      <c r="O190" s="121" t="s">
        <v>122</v>
      </c>
      <c r="P190" s="291">
        <f>P191+P192</f>
        <v>0</v>
      </c>
    </row>
    <row r="191" spans="1:16" s="152" customFormat="1" x14ac:dyDescent="0.2">
      <c r="A191" s="450" t="s">
        <v>260</v>
      </c>
      <c r="B191" s="452" t="s">
        <v>82</v>
      </c>
      <c r="C191" s="156"/>
      <c r="D191" s="275">
        <f t="shared" si="14"/>
        <v>0</v>
      </c>
      <c r="E191" s="270" t="s">
        <v>82</v>
      </c>
      <c r="F191" s="156"/>
      <c r="G191" s="279">
        <v>0</v>
      </c>
      <c r="H191" s="270" t="s">
        <v>82</v>
      </c>
      <c r="I191" s="156"/>
      <c r="J191" s="279">
        <v>0</v>
      </c>
      <c r="K191" s="270" t="s">
        <v>82</v>
      </c>
      <c r="L191" s="156"/>
      <c r="M191" s="279">
        <v>0</v>
      </c>
      <c r="N191" s="270" t="s">
        <v>82</v>
      </c>
      <c r="O191" s="156"/>
      <c r="P191" s="279">
        <v>0</v>
      </c>
    </row>
    <row r="192" spans="1:16" s="152" customFormat="1" x14ac:dyDescent="0.2">
      <c r="A192" s="450" t="s">
        <v>259</v>
      </c>
      <c r="B192" s="453" t="s">
        <v>107</v>
      </c>
      <c r="C192" s="157"/>
      <c r="D192" s="275">
        <f t="shared" si="14"/>
        <v>0</v>
      </c>
      <c r="E192" s="311" t="s">
        <v>107</v>
      </c>
      <c r="F192" s="157"/>
      <c r="G192" s="279">
        <v>0</v>
      </c>
      <c r="H192" s="311" t="s">
        <v>107</v>
      </c>
      <c r="I192" s="157"/>
      <c r="J192" s="279">
        <v>0</v>
      </c>
      <c r="K192" s="311" t="s">
        <v>107</v>
      </c>
      <c r="L192" s="157"/>
      <c r="M192" s="279">
        <v>0</v>
      </c>
      <c r="N192" s="311" t="s">
        <v>107</v>
      </c>
      <c r="O192" s="157"/>
      <c r="P192" s="279">
        <v>0</v>
      </c>
    </row>
    <row r="193" spans="1:16" s="152" customFormat="1" ht="25.5" x14ac:dyDescent="0.2">
      <c r="A193" s="268" t="s">
        <v>207</v>
      </c>
      <c r="B193" s="454" t="s">
        <v>93</v>
      </c>
      <c r="C193" s="637" t="s">
        <v>124</v>
      </c>
      <c r="D193" s="272">
        <f t="shared" si="14"/>
        <v>23.6</v>
      </c>
      <c r="E193" s="289" t="s">
        <v>93</v>
      </c>
      <c r="F193" s="637" t="s">
        <v>124</v>
      </c>
      <c r="G193" s="291">
        <f>G194</f>
        <v>23.6</v>
      </c>
      <c r="H193" s="289" t="s">
        <v>93</v>
      </c>
      <c r="I193" s="637" t="s">
        <v>124</v>
      </c>
      <c r="J193" s="291">
        <f>J194</f>
        <v>0</v>
      </c>
      <c r="K193" s="289" t="s">
        <v>93</v>
      </c>
      <c r="L193" s="637" t="s">
        <v>124</v>
      </c>
      <c r="M193" s="291">
        <f>M194</f>
        <v>0</v>
      </c>
      <c r="N193" s="289" t="s">
        <v>93</v>
      </c>
      <c r="O193" s="637" t="s">
        <v>124</v>
      </c>
      <c r="P193" s="291">
        <f>P194</f>
        <v>0</v>
      </c>
    </row>
    <row r="194" spans="1:16" s="152" customFormat="1" x14ac:dyDescent="0.2">
      <c r="A194" s="450" t="s">
        <v>304</v>
      </c>
      <c r="B194" s="142" t="s">
        <v>276</v>
      </c>
      <c r="C194" s="638"/>
      <c r="D194" s="275">
        <f t="shared" si="14"/>
        <v>23.6</v>
      </c>
      <c r="E194" s="276" t="s">
        <v>276</v>
      </c>
      <c r="F194" s="638"/>
      <c r="G194" s="279">
        <v>23.6</v>
      </c>
      <c r="H194" s="276" t="s">
        <v>276</v>
      </c>
      <c r="I194" s="638"/>
      <c r="J194" s="279">
        <v>0</v>
      </c>
      <c r="K194" s="276" t="s">
        <v>276</v>
      </c>
      <c r="L194" s="638"/>
      <c r="M194" s="279">
        <v>0</v>
      </c>
      <c r="N194" s="276" t="s">
        <v>276</v>
      </c>
      <c r="O194" s="638"/>
      <c r="P194" s="279">
        <v>0</v>
      </c>
    </row>
    <row r="195" spans="1:16" s="152" customFormat="1" ht="38.25" x14ac:dyDescent="0.2">
      <c r="A195" s="268" t="s">
        <v>250</v>
      </c>
      <c r="B195" s="454" t="s">
        <v>94</v>
      </c>
      <c r="C195" s="121" t="s">
        <v>126</v>
      </c>
      <c r="D195" s="272">
        <f t="shared" si="14"/>
        <v>187.351</v>
      </c>
      <c r="E195" s="277" t="s">
        <v>94</v>
      </c>
      <c r="F195" s="121" t="s">
        <v>126</v>
      </c>
      <c r="G195" s="291">
        <f>G196+G197+G198</f>
        <v>187.351</v>
      </c>
      <c r="H195" s="277" t="s">
        <v>94</v>
      </c>
      <c r="I195" s="121" t="s">
        <v>126</v>
      </c>
      <c r="J195" s="291">
        <f>J196+J197+J198</f>
        <v>0</v>
      </c>
      <c r="K195" s="277" t="s">
        <v>94</v>
      </c>
      <c r="L195" s="121" t="s">
        <v>126</v>
      </c>
      <c r="M195" s="291">
        <f>M196+M197+M198</f>
        <v>0</v>
      </c>
      <c r="N195" s="277" t="s">
        <v>94</v>
      </c>
      <c r="O195" s="121" t="s">
        <v>126</v>
      </c>
      <c r="P195" s="291">
        <f>P196+P197+P198</f>
        <v>0</v>
      </c>
    </row>
    <row r="196" spans="1:16" s="152" customFormat="1" x14ac:dyDescent="0.2">
      <c r="A196" s="450" t="s">
        <v>225</v>
      </c>
      <c r="B196" s="452" t="s">
        <v>80</v>
      </c>
      <c r="C196" s="163"/>
      <c r="D196" s="275">
        <f t="shared" si="14"/>
        <v>70.009</v>
      </c>
      <c r="E196" s="270" t="s">
        <v>80</v>
      </c>
      <c r="F196" s="163"/>
      <c r="G196" s="279">
        <v>70.009</v>
      </c>
      <c r="H196" s="270" t="s">
        <v>80</v>
      </c>
      <c r="I196" s="163"/>
      <c r="J196" s="279">
        <v>0</v>
      </c>
      <c r="K196" s="270" t="s">
        <v>80</v>
      </c>
      <c r="L196" s="163"/>
      <c r="M196" s="279">
        <v>0</v>
      </c>
      <c r="N196" s="270" t="s">
        <v>80</v>
      </c>
      <c r="O196" s="163"/>
      <c r="P196" s="279">
        <v>0</v>
      </c>
    </row>
    <row r="197" spans="1:16" s="152" customFormat="1" x14ac:dyDescent="0.2">
      <c r="A197" s="450" t="s">
        <v>261</v>
      </c>
      <c r="B197" s="153" t="s">
        <v>81</v>
      </c>
      <c r="C197" s="163"/>
      <c r="D197" s="275">
        <f t="shared" si="14"/>
        <v>99.341999999999999</v>
      </c>
      <c r="E197" s="280" t="s">
        <v>81</v>
      </c>
      <c r="F197" s="163"/>
      <c r="G197" s="279">
        <v>99.341999999999999</v>
      </c>
      <c r="H197" s="280" t="s">
        <v>81</v>
      </c>
      <c r="I197" s="163"/>
      <c r="J197" s="279">
        <v>0</v>
      </c>
      <c r="K197" s="280" t="s">
        <v>81</v>
      </c>
      <c r="L197" s="163"/>
      <c r="M197" s="279">
        <v>0</v>
      </c>
      <c r="N197" s="280" t="s">
        <v>81</v>
      </c>
      <c r="O197" s="163"/>
      <c r="P197" s="279">
        <v>0</v>
      </c>
    </row>
    <row r="198" spans="1:16" s="152" customFormat="1" x14ac:dyDescent="0.2">
      <c r="A198" s="455" t="s">
        <v>262</v>
      </c>
      <c r="B198" s="153" t="s">
        <v>83</v>
      </c>
      <c r="C198" s="163"/>
      <c r="D198" s="275">
        <f t="shared" si="14"/>
        <v>18</v>
      </c>
      <c r="E198" s="280" t="s">
        <v>83</v>
      </c>
      <c r="F198" s="163"/>
      <c r="G198" s="279">
        <v>18</v>
      </c>
      <c r="H198" s="280" t="s">
        <v>83</v>
      </c>
      <c r="I198" s="163"/>
      <c r="J198" s="279">
        <v>0</v>
      </c>
      <c r="K198" s="280" t="s">
        <v>83</v>
      </c>
      <c r="L198" s="163"/>
      <c r="M198" s="279">
        <v>0</v>
      </c>
      <c r="N198" s="280" t="s">
        <v>83</v>
      </c>
      <c r="O198" s="163"/>
      <c r="P198" s="279">
        <v>0</v>
      </c>
    </row>
    <row r="199" spans="1:16" s="152" customFormat="1" ht="25.5" x14ac:dyDescent="0.2">
      <c r="A199" s="269" t="s">
        <v>290</v>
      </c>
      <c r="B199" s="389" t="s">
        <v>171</v>
      </c>
      <c r="C199" s="121" t="s">
        <v>128</v>
      </c>
      <c r="D199" s="272">
        <f t="shared" si="14"/>
        <v>0</v>
      </c>
      <c r="E199" s="289" t="s">
        <v>171</v>
      </c>
      <c r="F199" s="121" t="s">
        <v>128</v>
      </c>
      <c r="G199" s="291">
        <f>+G200</f>
        <v>0</v>
      </c>
      <c r="H199" s="289" t="s">
        <v>171</v>
      </c>
      <c r="I199" s="121" t="s">
        <v>128</v>
      </c>
      <c r="J199" s="291">
        <f>+J200</f>
        <v>0</v>
      </c>
      <c r="K199" s="289" t="s">
        <v>171</v>
      </c>
      <c r="L199" s="121" t="s">
        <v>128</v>
      </c>
      <c r="M199" s="291">
        <f>+M200</f>
        <v>0</v>
      </c>
      <c r="N199" s="289" t="s">
        <v>171</v>
      </c>
      <c r="O199" s="121" t="s">
        <v>128</v>
      </c>
      <c r="P199" s="291">
        <f>+P200</f>
        <v>0</v>
      </c>
    </row>
    <row r="200" spans="1:16" s="152" customFormat="1" x14ac:dyDescent="0.2">
      <c r="A200" s="561" t="s">
        <v>295</v>
      </c>
      <c r="B200" s="142" t="s">
        <v>296</v>
      </c>
      <c r="C200" s="123"/>
      <c r="D200" s="275">
        <f t="shared" si="14"/>
        <v>0</v>
      </c>
      <c r="E200" s="276" t="s">
        <v>296</v>
      </c>
      <c r="F200" s="123"/>
      <c r="G200" s="279">
        <v>0</v>
      </c>
      <c r="H200" s="276" t="s">
        <v>296</v>
      </c>
      <c r="I200" s="123"/>
      <c r="J200" s="279">
        <v>0</v>
      </c>
      <c r="K200" s="276" t="s">
        <v>296</v>
      </c>
      <c r="L200" s="123"/>
      <c r="M200" s="279">
        <v>0</v>
      </c>
      <c r="N200" s="276" t="s">
        <v>296</v>
      </c>
      <c r="O200" s="123"/>
      <c r="P200" s="279">
        <v>0</v>
      </c>
    </row>
    <row r="201" spans="1:16" s="152" customFormat="1" x14ac:dyDescent="0.2">
      <c r="A201" s="268" t="s">
        <v>297</v>
      </c>
      <c r="B201" s="58" t="s">
        <v>325</v>
      </c>
      <c r="C201" s="85" t="s">
        <v>167</v>
      </c>
      <c r="D201" s="272">
        <f t="shared" si="14"/>
        <v>6.1</v>
      </c>
      <c r="E201" s="289" t="s">
        <v>325</v>
      </c>
      <c r="F201" s="85" t="s">
        <v>167</v>
      </c>
      <c r="G201" s="291">
        <f>+G202</f>
        <v>6.1</v>
      </c>
      <c r="H201" s="289" t="s">
        <v>325</v>
      </c>
      <c r="I201" s="85" t="s">
        <v>167</v>
      </c>
      <c r="J201" s="291">
        <f>+J202</f>
        <v>0</v>
      </c>
      <c r="K201" s="289" t="s">
        <v>325</v>
      </c>
      <c r="L201" s="85" t="s">
        <v>167</v>
      </c>
      <c r="M201" s="291">
        <f>+M202</f>
        <v>0</v>
      </c>
      <c r="N201" s="289" t="s">
        <v>325</v>
      </c>
      <c r="O201" s="85" t="s">
        <v>167</v>
      </c>
      <c r="P201" s="291">
        <f>+P202</f>
        <v>0</v>
      </c>
    </row>
    <row r="202" spans="1:16" s="152" customFormat="1" x14ac:dyDescent="0.2">
      <c r="A202" s="561" t="s">
        <v>779</v>
      </c>
      <c r="B202" s="169" t="s">
        <v>428</v>
      </c>
      <c r="C202" s="85"/>
      <c r="D202" s="275">
        <f t="shared" si="14"/>
        <v>6.1</v>
      </c>
      <c r="E202" s="304" t="s">
        <v>420</v>
      </c>
      <c r="F202" s="85"/>
      <c r="G202" s="279">
        <v>6.1</v>
      </c>
      <c r="H202" s="304" t="s">
        <v>420</v>
      </c>
      <c r="I202" s="85"/>
      <c r="J202" s="279">
        <v>0</v>
      </c>
      <c r="K202" s="304" t="s">
        <v>420</v>
      </c>
      <c r="L202" s="85"/>
      <c r="M202" s="279">
        <v>0</v>
      </c>
      <c r="N202" s="304" t="s">
        <v>420</v>
      </c>
      <c r="O202" s="85"/>
      <c r="P202" s="279">
        <v>0</v>
      </c>
    </row>
    <row r="203" spans="1:16" s="152" customFormat="1" ht="15" customHeight="1" x14ac:dyDescent="0.2">
      <c r="A203" s="269" t="s">
        <v>661</v>
      </c>
      <c r="B203" s="121" t="s">
        <v>69</v>
      </c>
      <c r="C203" s="121" t="s">
        <v>123</v>
      </c>
      <c r="D203" s="272">
        <f t="shared" si="14"/>
        <v>7.2</v>
      </c>
      <c r="E203" s="273" t="s">
        <v>69</v>
      </c>
      <c r="F203" s="121" t="s">
        <v>123</v>
      </c>
      <c r="G203" s="291">
        <f>G204</f>
        <v>7.2</v>
      </c>
      <c r="H203" s="273" t="s">
        <v>69</v>
      </c>
      <c r="I203" s="121" t="s">
        <v>123</v>
      </c>
      <c r="J203" s="291">
        <f>J204</f>
        <v>0</v>
      </c>
      <c r="K203" s="273" t="s">
        <v>69</v>
      </c>
      <c r="L203" s="121" t="s">
        <v>123</v>
      </c>
      <c r="M203" s="291">
        <f>M204</f>
        <v>0</v>
      </c>
      <c r="N203" s="273" t="s">
        <v>69</v>
      </c>
      <c r="O203" s="121" t="s">
        <v>123</v>
      </c>
      <c r="P203" s="291">
        <f>P204</f>
        <v>0</v>
      </c>
    </row>
    <row r="204" spans="1:16" s="152" customFormat="1" x14ac:dyDescent="0.2">
      <c r="A204" s="450" t="s">
        <v>263</v>
      </c>
      <c r="B204" s="152" t="s">
        <v>97</v>
      </c>
      <c r="C204" s="122"/>
      <c r="D204" s="275">
        <f t="shared" si="14"/>
        <v>7.2</v>
      </c>
      <c r="E204" s="276" t="s">
        <v>97</v>
      </c>
      <c r="F204" s="122"/>
      <c r="G204" s="281">
        <v>7.2</v>
      </c>
      <c r="H204" s="276" t="s">
        <v>97</v>
      </c>
      <c r="I204" s="122"/>
      <c r="J204" s="281">
        <v>0</v>
      </c>
      <c r="K204" s="276" t="s">
        <v>97</v>
      </c>
      <c r="L204" s="122"/>
      <c r="M204" s="281">
        <v>0</v>
      </c>
      <c r="N204" s="276" t="s">
        <v>97</v>
      </c>
      <c r="O204" s="122"/>
      <c r="P204" s="281">
        <v>0</v>
      </c>
    </row>
    <row r="205" spans="1:16" s="152" customFormat="1" x14ac:dyDescent="0.2">
      <c r="A205" s="268" t="s">
        <v>38</v>
      </c>
      <c r="B205" s="449" t="s">
        <v>6</v>
      </c>
      <c r="C205" s="121"/>
      <c r="D205" s="272">
        <f t="shared" si="14"/>
        <v>221.059</v>
      </c>
      <c r="E205" s="329" t="s">
        <v>6</v>
      </c>
      <c r="F205" s="121"/>
      <c r="G205" s="307">
        <f>G206+G209+G211+G216+G218</f>
        <v>221.059</v>
      </c>
      <c r="H205" s="329" t="s">
        <v>6</v>
      </c>
      <c r="I205" s="121"/>
      <c r="J205" s="307">
        <f>J206+J209+J211+J216+J218</f>
        <v>0</v>
      </c>
      <c r="K205" s="329" t="s">
        <v>6</v>
      </c>
      <c r="L205" s="121"/>
      <c r="M205" s="307">
        <f>M206+M209+M211+M216+M218</f>
        <v>0</v>
      </c>
      <c r="N205" s="329" t="s">
        <v>6</v>
      </c>
      <c r="O205" s="121"/>
      <c r="P205" s="307">
        <f>P206+P209+P211+P216+P218</f>
        <v>0</v>
      </c>
    </row>
    <row r="206" spans="1:16" s="152" customFormat="1" x14ac:dyDescent="0.2">
      <c r="A206" s="268" t="s">
        <v>40</v>
      </c>
      <c r="B206" s="121" t="s">
        <v>92</v>
      </c>
      <c r="C206" s="150" t="s">
        <v>122</v>
      </c>
      <c r="D206" s="272">
        <f t="shared" si="14"/>
        <v>4.2</v>
      </c>
      <c r="E206" s="273" t="s">
        <v>92</v>
      </c>
      <c r="F206" s="121" t="s">
        <v>122</v>
      </c>
      <c r="G206" s="291">
        <f>G207+G208</f>
        <v>4.2</v>
      </c>
      <c r="H206" s="273" t="s">
        <v>92</v>
      </c>
      <c r="I206" s="121" t="s">
        <v>122</v>
      </c>
      <c r="J206" s="291">
        <f>J207+J208</f>
        <v>0</v>
      </c>
      <c r="K206" s="273" t="s">
        <v>92</v>
      </c>
      <c r="L206" s="121" t="s">
        <v>122</v>
      </c>
      <c r="M206" s="291">
        <f>M207+M208</f>
        <v>0</v>
      </c>
      <c r="N206" s="273" t="s">
        <v>92</v>
      </c>
      <c r="O206" s="121" t="s">
        <v>122</v>
      </c>
      <c r="P206" s="291">
        <f>P207+P208</f>
        <v>0</v>
      </c>
    </row>
    <row r="207" spans="1:16" s="152" customFormat="1" x14ac:dyDescent="0.2">
      <c r="A207" s="450" t="s">
        <v>260</v>
      </c>
      <c r="B207" s="458" t="s">
        <v>82</v>
      </c>
      <c r="C207" s="150"/>
      <c r="D207" s="275">
        <f t="shared" ref="D207:D235" si="15">+G207+J207+M207+P207</f>
        <v>1</v>
      </c>
      <c r="E207" s="270" t="s">
        <v>82</v>
      </c>
      <c r="F207" s="150"/>
      <c r="G207" s="279">
        <v>1</v>
      </c>
      <c r="H207" s="270" t="s">
        <v>82</v>
      </c>
      <c r="I207" s="150"/>
      <c r="J207" s="279">
        <v>0</v>
      </c>
      <c r="K207" s="270" t="s">
        <v>82</v>
      </c>
      <c r="L207" s="150"/>
      <c r="M207" s="279">
        <v>0</v>
      </c>
      <c r="N207" s="270" t="s">
        <v>82</v>
      </c>
      <c r="O207" s="150"/>
      <c r="P207" s="279">
        <v>0</v>
      </c>
    </row>
    <row r="208" spans="1:16" s="152" customFormat="1" ht="15" customHeight="1" x14ac:dyDescent="0.2">
      <c r="A208" s="450" t="s">
        <v>259</v>
      </c>
      <c r="B208" s="459" t="s">
        <v>133</v>
      </c>
      <c r="C208" s="122"/>
      <c r="D208" s="275">
        <f t="shared" si="15"/>
        <v>3.2</v>
      </c>
      <c r="E208" s="311" t="s">
        <v>133</v>
      </c>
      <c r="F208" s="123"/>
      <c r="G208" s="279">
        <v>3.2</v>
      </c>
      <c r="H208" s="311" t="s">
        <v>133</v>
      </c>
      <c r="I208" s="123"/>
      <c r="J208" s="279">
        <v>0</v>
      </c>
      <c r="K208" s="311" t="s">
        <v>133</v>
      </c>
      <c r="L208" s="123"/>
      <c r="M208" s="279">
        <v>0</v>
      </c>
      <c r="N208" s="311" t="s">
        <v>133</v>
      </c>
      <c r="O208" s="123"/>
      <c r="P208" s="279">
        <v>0</v>
      </c>
    </row>
    <row r="209" spans="1:16" s="152" customFormat="1" ht="28.5" customHeight="1" x14ac:dyDescent="0.2">
      <c r="A209" s="268" t="s">
        <v>208</v>
      </c>
      <c r="B209" s="454" t="s">
        <v>93</v>
      </c>
      <c r="C209" s="637" t="s">
        <v>124</v>
      </c>
      <c r="D209" s="272">
        <f t="shared" si="15"/>
        <v>21.17</v>
      </c>
      <c r="E209" s="277" t="s">
        <v>93</v>
      </c>
      <c r="F209" s="637" t="s">
        <v>124</v>
      </c>
      <c r="G209" s="291">
        <f>G210</f>
        <v>21.17</v>
      </c>
      <c r="H209" s="277" t="s">
        <v>93</v>
      </c>
      <c r="I209" s="637" t="s">
        <v>124</v>
      </c>
      <c r="J209" s="291">
        <f>J210</f>
        <v>0</v>
      </c>
      <c r="K209" s="277" t="s">
        <v>93</v>
      </c>
      <c r="L209" s="637" t="s">
        <v>124</v>
      </c>
      <c r="M209" s="291">
        <f>M210</f>
        <v>0</v>
      </c>
      <c r="N209" s="277" t="s">
        <v>93</v>
      </c>
      <c r="O209" s="637" t="s">
        <v>124</v>
      </c>
      <c r="P209" s="291">
        <f>P210</f>
        <v>0</v>
      </c>
    </row>
    <row r="210" spans="1:16" s="152" customFormat="1" ht="15" customHeight="1" x14ac:dyDescent="0.2">
      <c r="A210" s="450" t="s">
        <v>209</v>
      </c>
      <c r="B210" s="142" t="s">
        <v>276</v>
      </c>
      <c r="C210" s="638"/>
      <c r="D210" s="275">
        <f t="shared" si="15"/>
        <v>21.17</v>
      </c>
      <c r="E210" s="276" t="s">
        <v>276</v>
      </c>
      <c r="F210" s="638"/>
      <c r="G210" s="279">
        <v>21.17</v>
      </c>
      <c r="H210" s="276" t="s">
        <v>276</v>
      </c>
      <c r="I210" s="638"/>
      <c r="J210" s="279">
        <v>0</v>
      </c>
      <c r="K210" s="276" t="s">
        <v>276</v>
      </c>
      <c r="L210" s="638"/>
      <c r="M210" s="279">
        <v>0</v>
      </c>
      <c r="N210" s="276" t="s">
        <v>276</v>
      </c>
      <c r="O210" s="638"/>
      <c r="P210" s="279">
        <v>0</v>
      </c>
    </row>
    <row r="211" spans="1:16" s="152" customFormat="1" ht="38.25" x14ac:dyDescent="0.2">
      <c r="A211" s="268" t="s">
        <v>231</v>
      </c>
      <c r="B211" s="454" t="s">
        <v>94</v>
      </c>
      <c r="C211" s="639" t="s">
        <v>126</v>
      </c>
      <c r="D211" s="272">
        <f t="shared" si="15"/>
        <v>183.22899999999998</v>
      </c>
      <c r="E211" s="277" t="s">
        <v>94</v>
      </c>
      <c r="F211" s="121" t="s">
        <v>126</v>
      </c>
      <c r="G211" s="291">
        <f>G212+G213+G214+G215</f>
        <v>183.22899999999998</v>
      </c>
      <c r="H211" s="277" t="s">
        <v>94</v>
      </c>
      <c r="I211" s="121" t="s">
        <v>126</v>
      </c>
      <c r="J211" s="291">
        <f>J212+J213+J214+J215</f>
        <v>0</v>
      </c>
      <c r="K211" s="277" t="s">
        <v>94</v>
      </c>
      <c r="L211" s="121" t="s">
        <v>126</v>
      </c>
      <c r="M211" s="291">
        <f>M212+M213+M214+M215</f>
        <v>0</v>
      </c>
      <c r="N211" s="277" t="s">
        <v>94</v>
      </c>
      <c r="O211" s="121" t="s">
        <v>126</v>
      </c>
      <c r="P211" s="291">
        <f>P212+P213+P214+P215</f>
        <v>0</v>
      </c>
    </row>
    <row r="212" spans="1:16" s="152" customFormat="1" x14ac:dyDescent="0.2">
      <c r="A212" s="450" t="s">
        <v>225</v>
      </c>
      <c r="B212" s="458" t="s">
        <v>80</v>
      </c>
      <c r="C212" s="640"/>
      <c r="D212" s="275">
        <f t="shared" si="15"/>
        <v>77.962000000000003</v>
      </c>
      <c r="E212" s="270" t="s">
        <v>80</v>
      </c>
      <c r="F212" s="163"/>
      <c r="G212" s="279">
        <v>77.962000000000003</v>
      </c>
      <c r="H212" s="270" t="s">
        <v>80</v>
      </c>
      <c r="I212" s="163"/>
      <c r="J212" s="279">
        <v>0</v>
      </c>
      <c r="K212" s="270" t="s">
        <v>80</v>
      </c>
      <c r="L212" s="163"/>
      <c r="M212" s="279">
        <v>0</v>
      </c>
      <c r="N212" s="270" t="s">
        <v>80</v>
      </c>
      <c r="O212" s="163"/>
      <c r="P212" s="279">
        <v>0</v>
      </c>
    </row>
    <row r="213" spans="1:16" s="152" customFormat="1" x14ac:dyDescent="0.2">
      <c r="A213" s="450" t="s">
        <v>261</v>
      </c>
      <c r="B213" s="142" t="s">
        <v>81</v>
      </c>
      <c r="C213" s="640"/>
      <c r="D213" s="275">
        <f t="shared" si="15"/>
        <v>99.266999999999996</v>
      </c>
      <c r="E213" s="280" t="s">
        <v>81</v>
      </c>
      <c r="F213" s="163"/>
      <c r="G213" s="279">
        <v>99.266999999999996</v>
      </c>
      <c r="H213" s="280" t="s">
        <v>81</v>
      </c>
      <c r="I213" s="163"/>
      <c r="J213" s="279">
        <v>0</v>
      </c>
      <c r="K213" s="280" t="s">
        <v>81</v>
      </c>
      <c r="L213" s="163"/>
      <c r="M213" s="279">
        <v>0</v>
      </c>
      <c r="N213" s="280" t="s">
        <v>81</v>
      </c>
      <c r="O213" s="163"/>
      <c r="P213" s="279">
        <v>0</v>
      </c>
    </row>
    <row r="214" spans="1:16" s="152" customFormat="1" x14ac:dyDescent="0.2">
      <c r="A214" s="455" t="s">
        <v>262</v>
      </c>
      <c r="B214" s="153" t="s">
        <v>83</v>
      </c>
      <c r="C214" s="640"/>
      <c r="D214" s="275">
        <f t="shared" si="15"/>
        <v>6</v>
      </c>
      <c r="E214" s="313" t="s">
        <v>83</v>
      </c>
      <c r="F214" s="163"/>
      <c r="G214" s="279">
        <v>6</v>
      </c>
      <c r="H214" s="313" t="s">
        <v>83</v>
      </c>
      <c r="I214" s="163"/>
      <c r="J214" s="279">
        <v>0</v>
      </c>
      <c r="K214" s="313" t="s">
        <v>83</v>
      </c>
      <c r="L214" s="163"/>
      <c r="M214" s="279">
        <v>0</v>
      </c>
      <c r="N214" s="313" t="s">
        <v>83</v>
      </c>
      <c r="O214" s="163"/>
      <c r="P214" s="279">
        <v>0</v>
      </c>
    </row>
    <row r="215" spans="1:16" s="152" customFormat="1" x14ac:dyDescent="0.2">
      <c r="A215" s="455" t="s">
        <v>144</v>
      </c>
      <c r="B215" s="142" t="s">
        <v>153</v>
      </c>
      <c r="C215" s="641"/>
      <c r="D215" s="275">
        <f t="shared" si="15"/>
        <v>0</v>
      </c>
      <c r="E215" s="276" t="s">
        <v>153</v>
      </c>
      <c r="F215" s="123"/>
      <c r="G215" s="279">
        <v>0</v>
      </c>
      <c r="H215" s="276" t="s">
        <v>153</v>
      </c>
      <c r="I215" s="123"/>
      <c r="J215" s="279">
        <v>0</v>
      </c>
      <c r="K215" s="276" t="s">
        <v>153</v>
      </c>
      <c r="L215" s="123"/>
      <c r="M215" s="279">
        <v>0</v>
      </c>
      <c r="N215" s="276" t="s">
        <v>153</v>
      </c>
      <c r="O215" s="123"/>
      <c r="P215" s="279">
        <v>0</v>
      </c>
    </row>
    <row r="216" spans="1:16" s="152" customFormat="1" ht="25.5" x14ac:dyDescent="0.2">
      <c r="A216" s="268" t="s">
        <v>240</v>
      </c>
      <c r="B216" s="389" t="s">
        <v>171</v>
      </c>
      <c r="C216" s="121" t="s">
        <v>128</v>
      </c>
      <c r="D216" s="272">
        <f t="shared" si="15"/>
        <v>6.66</v>
      </c>
      <c r="E216" s="289" t="s">
        <v>171</v>
      </c>
      <c r="F216" s="121" t="s">
        <v>128</v>
      </c>
      <c r="G216" s="291">
        <f>G217</f>
        <v>6.66</v>
      </c>
      <c r="H216" s="289" t="s">
        <v>171</v>
      </c>
      <c r="I216" s="121" t="s">
        <v>128</v>
      </c>
      <c r="J216" s="291">
        <f>J217</f>
        <v>0</v>
      </c>
      <c r="K216" s="289" t="s">
        <v>171</v>
      </c>
      <c r="L216" s="121" t="s">
        <v>128</v>
      </c>
      <c r="M216" s="291">
        <f>M217</f>
        <v>0</v>
      </c>
      <c r="N216" s="289" t="s">
        <v>171</v>
      </c>
      <c r="O216" s="121" t="s">
        <v>128</v>
      </c>
      <c r="P216" s="291">
        <f>P217</f>
        <v>0</v>
      </c>
    </row>
    <row r="217" spans="1:16" s="152" customFormat="1" x14ac:dyDescent="0.2">
      <c r="A217" s="456" t="s">
        <v>295</v>
      </c>
      <c r="B217" s="167" t="s">
        <v>296</v>
      </c>
      <c r="C217" s="163"/>
      <c r="D217" s="275">
        <f t="shared" si="15"/>
        <v>6.66</v>
      </c>
      <c r="E217" s="276" t="s">
        <v>296</v>
      </c>
      <c r="F217" s="167"/>
      <c r="G217" s="279">
        <v>6.66</v>
      </c>
      <c r="H217" s="276" t="s">
        <v>296</v>
      </c>
      <c r="I217" s="167"/>
      <c r="J217" s="279">
        <v>0</v>
      </c>
      <c r="K217" s="276" t="s">
        <v>296</v>
      </c>
      <c r="L217" s="167"/>
      <c r="M217" s="279">
        <v>0</v>
      </c>
      <c r="N217" s="276" t="s">
        <v>296</v>
      </c>
      <c r="O217" s="167"/>
      <c r="P217" s="279">
        <v>0</v>
      </c>
    </row>
    <row r="218" spans="1:16" s="152" customFormat="1" ht="13.5" customHeight="1" x14ac:dyDescent="0.2">
      <c r="A218" s="268" t="s">
        <v>242</v>
      </c>
      <c r="B218" s="121" t="s">
        <v>69</v>
      </c>
      <c r="C218" s="121" t="s">
        <v>123</v>
      </c>
      <c r="D218" s="272">
        <f t="shared" si="15"/>
        <v>5.8</v>
      </c>
      <c r="E218" s="273" t="s">
        <v>69</v>
      </c>
      <c r="F218" s="121" t="s">
        <v>123</v>
      </c>
      <c r="G218" s="291">
        <f>G219</f>
        <v>5.8</v>
      </c>
      <c r="H218" s="273" t="s">
        <v>69</v>
      </c>
      <c r="I218" s="121" t="s">
        <v>123</v>
      </c>
      <c r="J218" s="291">
        <f>J219</f>
        <v>0</v>
      </c>
      <c r="K218" s="273" t="s">
        <v>69</v>
      </c>
      <c r="L218" s="121" t="s">
        <v>123</v>
      </c>
      <c r="M218" s="291">
        <f>M219</f>
        <v>0</v>
      </c>
      <c r="N218" s="273" t="s">
        <v>69</v>
      </c>
      <c r="O218" s="121" t="s">
        <v>123</v>
      </c>
      <c r="P218" s="291">
        <f>P219</f>
        <v>0</v>
      </c>
    </row>
    <row r="219" spans="1:16" s="152" customFormat="1" ht="13.5" customHeight="1" x14ac:dyDescent="0.2">
      <c r="A219" s="450" t="s">
        <v>263</v>
      </c>
      <c r="B219" s="152" t="s">
        <v>97</v>
      </c>
      <c r="C219" s="121"/>
      <c r="D219" s="275">
        <f t="shared" si="15"/>
        <v>5.8</v>
      </c>
      <c r="E219" s="276" t="s">
        <v>97</v>
      </c>
      <c r="F219" s="122"/>
      <c r="G219" s="281">
        <v>5.8</v>
      </c>
      <c r="H219" s="276" t="s">
        <v>97</v>
      </c>
      <c r="I219" s="122"/>
      <c r="J219" s="281">
        <v>0</v>
      </c>
      <c r="K219" s="276" t="s">
        <v>97</v>
      </c>
      <c r="L219" s="122"/>
      <c r="M219" s="281">
        <v>0</v>
      </c>
      <c r="N219" s="276" t="s">
        <v>97</v>
      </c>
      <c r="O219" s="122"/>
      <c r="P219" s="281">
        <v>0</v>
      </c>
    </row>
    <row r="220" spans="1:16" s="152" customFormat="1" x14ac:dyDescent="0.2">
      <c r="A220" s="268" t="s">
        <v>41</v>
      </c>
      <c r="B220" s="449" t="s">
        <v>99</v>
      </c>
      <c r="C220" s="167"/>
      <c r="D220" s="272">
        <f t="shared" si="15"/>
        <v>378.95499999999998</v>
      </c>
      <c r="E220" s="329" t="s">
        <v>99</v>
      </c>
      <c r="F220" s="121"/>
      <c r="G220" s="314">
        <f>G221</f>
        <v>330.38299999999998</v>
      </c>
      <c r="H220" s="329" t="s">
        <v>99</v>
      </c>
      <c r="I220" s="121"/>
      <c r="J220" s="314">
        <f>J221</f>
        <v>7.7770000000000001</v>
      </c>
      <c r="K220" s="329" t="s">
        <v>99</v>
      </c>
      <c r="L220" s="121"/>
      <c r="M220" s="314">
        <f>M221</f>
        <v>0</v>
      </c>
      <c r="N220" s="329" t="s">
        <v>99</v>
      </c>
      <c r="O220" s="121"/>
      <c r="P220" s="314">
        <f>P221</f>
        <v>40.795000000000002</v>
      </c>
    </row>
    <row r="221" spans="1:16" s="152" customFormat="1" ht="29.25" customHeight="1" x14ac:dyDescent="0.2">
      <c r="A221" s="450" t="s">
        <v>42</v>
      </c>
      <c r="B221" s="460" t="s">
        <v>93</v>
      </c>
      <c r="C221" s="461" t="s">
        <v>124</v>
      </c>
      <c r="D221" s="275">
        <f t="shared" si="15"/>
        <v>378.95499999999998</v>
      </c>
      <c r="E221" s="296" t="s">
        <v>93</v>
      </c>
      <c r="F221" s="123" t="s">
        <v>124</v>
      </c>
      <c r="G221" s="506">
        <v>330.38299999999998</v>
      </c>
      <c r="H221" s="296" t="s">
        <v>93</v>
      </c>
      <c r="I221" s="123" t="s">
        <v>124</v>
      </c>
      <c r="J221" s="506">
        <v>7.7770000000000001</v>
      </c>
      <c r="K221" s="296" t="s">
        <v>93</v>
      </c>
      <c r="L221" s="123" t="s">
        <v>124</v>
      </c>
      <c r="M221" s="286">
        <v>0</v>
      </c>
      <c r="N221" s="296" t="s">
        <v>93</v>
      </c>
      <c r="O221" s="123" t="s">
        <v>124</v>
      </c>
      <c r="P221" s="286">
        <v>40.795000000000002</v>
      </c>
    </row>
    <row r="222" spans="1:16" s="152" customFormat="1" x14ac:dyDescent="0.2">
      <c r="A222" s="268" t="s">
        <v>44</v>
      </c>
      <c r="B222" s="509" t="s">
        <v>345</v>
      </c>
      <c r="C222" s="121"/>
      <c r="D222" s="439">
        <f t="shared" si="15"/>
        <v>544.16</v>
      </c>
      <c r="E222" s="331" t="s">
        <v>345</v>
      </c>
      <c r="F222" s="149"/>
      <c r="G222" s="515">
        <f>G223</f>
        <v>544.16</v>
      </c>
      <c r="H222" s="331" t="s">
        <v>345</v>
      </c>
      <c r="I222" s="149"/>
      <c r="J222" s="314">
        <f>J223</f>
        <v>0</v>
      </c>
      <c r="K222" s="331" t="s">
        <v>345</v>
      </c>
      <c r="L222" s="149"/>
      <c r="M222" s="314">
        <f>M223</f>
        <v>0</v>
      </c>
      <c r="N222" s="331" t="s">
        <v>345</v>
      </c>
      <c r="O222" s="149"/>
      <c r="P222" s="314">
        <f>P223</f>
        <v>0</v>
      </c>
    </row>
    <row r="223" spans="1:16" s="152" customFormat="1" x14ac:dyDescent="0.2">
      <c r="A223" s="450" t="s">
        <v>46</v>
      </c>
      <c r="B223" s="121" t="s">
        <v>136</v>
      </c>
      <c r="C223" s="639" t="s">
        <v>362</v>
      </c>
      <c r="D223" s="272">
        <f t="shared" si="15"/>
        <v>544.16</v>
      </c>
      <c r="E223" s="273" t="s">
        <v>136</v>
      </c>
      <c r="F223" s="120" t="s">
        <v>362</v>
      </c>
      <c r="G223" s="515">
        <f>G224+G225</f>
        <v>544.16</v>
      </c>
      <c r="H223" s="273" t="s">
        <v>136</v>
      </c>
      <c r="I223" s="120" t="s">
        <v>362</v>
      </c>
      <c r="J223" s="314">
        <f>J224+J225</f>
        <v>0</v>
      </c>
      <c r="K223" s="273" t="s">
        <v>136</v>
      </c>
      <c r="L223" s="120" t="s">
        <v>362</v>
      </c>
      <c r="M223" s="314">
        <f>M224+M225</f>
        <v>0</v>
      </c>
      <c r="N223" s="273" t="s">
        <v>136</v>
      </c>
      <c r="O223" s="120" t="s">
        <v>362</v>
      </c>
      <c r="P223" s="314">
        <f>P224+P225</f>
        <v>0</v>
      </c>
    </row>
    <row r="224" spans="1:16" s="152" customFormat="1" x14ac:dyDescent="0.2">
      <c r="A224" s="450" t="s">
        <v>110</v>
      </c>
      <c r="B224" s="153" t="s">
        <v>66</v>
      </c>
      <c r="C224" s="640"/>
      <c r="D224" s="275">
        <f t="shared" si="15"/>
        <v>35.96</v>
      </c>
      <c r="E224" s="294" t="s">
        <v>66</v>
      </c>
      <c r="F224" s="149"/>
      <c r="G224" s="506">
        <v>35.96</v>
      </c>
      <c r="H224" s="294" t="s">
        <v>66</v>
      </c>
      <c r="I224" s="149"/>
      <c r="J224" s="286">
        <v>0</v>
      </c>
      <c r="K224" s="294" t="s">
        <v>66</v>
      </c>
      <c r="L224" s="149"/>
      <c r="M224" s="286">
        <v>0</v>
      </c>
      <c r="N224" s="294" t="s">
        <v>66</v>
      </c>
      <c r="O224" s="149"/>
      <c r="P224" s="286">
        <v>0</v>
      </c>
    </row>
    <row r="225" spans="1:18" s="152" customFormat="1" x14ac:dyDescent="0.2">
      <c r="A225" s="450" t="s">
        <v>662</v>
      </c>
      <c r="B225" s="153" t="s">
        <v>67</v>
      </c>
      <c r="C225" s="641"/>
      <c r="D225" s="275">
        <f t="shared" si="15"/>
        <v>508.2</v>
      </c>
      <c r="E225" s="294" t="s">
        <v>67</v>
      </c>
      <c r="F225" s="158"/>
      <c r="G225" s="506">
        <v>508.2</v>
      </c>
      <c r="H225" s="294" t="s">
        <v>67</v>
      </c>
      <c r="I225" s="158"/>
      <c r="J225" s="286">
        <v>0</v>
      </c>
      <c r="K225" s="294" t="s">
        <v>67</v>
      </c>
      <c r="L225" s="158"/>
      <c r="M225" s="286">
        <v>0</v>
      </c>
      <c r="N225" s="294" t="s">
        <v>67</v>
      </c>
      <c r="O225" s="158"/>
      <c r="P225" s="286">
        <v>0</v>
      </c>
    </row>
    <row r="226" spans="1:18" s="152" customFormat="1" x14ac:dyDescent="0.2">
      <c r="A226" s="268" t="s">
        <v>49</v>
      </c>
      <c r="B226" s="462" t="s">
        <v>236</v>
      </c>
      <c r="C226" s="461"/>
      <c r="D226" s="272">
        <f t="shared" si="15"/>
        <v>102.72999999999999</v>
      </c>
      <c r="E226" s="325" t="s">
        <v>236</v>
      </c>
      <c r="F226" s="149"/>
      <c r="G226" s="513">
        <f>G227</f>
        <v>88.77</v>
      </c>
      <c r="H226" s="325" t="s">
        <v>236</v>
      </c>
      <c r="I226" s="149"/>
      <c r="J226" s="291">
        <f>J227+J229</f>
        <v>13.96</v>
      </c>
      <c r="K226" s="325" t="s">
        <v>236</v>
      </c>
      <c r="L226" s="149"/>
      <c r="M226" s="291">
        <f>M227</f>
        <v>0</v>
      </c>
      <c r="N226" s="325" t="s">
        <v>236</v>
      </c>
      <c r="O226" s="149"/>
      <c r="P226" s="291">
        <f>P227</f>
        <v>0</v>
      </c>
    </row>
    <row r="227" spans="1:18" s="152" customFormat="1" ht="14.25" customHeight="1" x14ac:dyDescent="0.2">
      <c r="A227" s="450" t="s">
        <v>51</v>
      </c>
      <c r="B227" s="167" t="s">
        <v>92</v>
      </c>
      <c r="C227" s="461" t="s">
        <v>122</v>
      </c>
      <c r="D227" s="439">
        <f t="shared" si="15"/>
        <v>88.77</v>
      </c>
      <c r="E227" s="310" t="s">
        <v>92</v>
      </c>
      <c r="F227" s="120" t="s">
        <v>122</v>
      </c>
      <c r="G227" s="515">
        <f>G228</f>
        <v>88.77</v>
      </c>
      <c r="H227" s="310" t="s">
        <v>92</v>
      </c>
      <c r="I227" s="120" t="s">
        <v>122</v>
      </c>
      <c r="J227" s="314">
        <f>+J228</f>
        <v>0</v>
      </c>
      <c r="K227" s="310" t="s">
        <v>92</v>
      </c>
      <c r="L227" s="120" t="s">
        <v>122</v>
      </c>
      <c r="M227" s="286">
        <v>0</v>
      </c>
      <c r="N227" s="310" t="s">
        <v>92</v>
      </c>
      <c r="O227" s="120" t="s">
        <v>122</v>
      </c>
      <c r="P227" s="286">
        <v>0</v>
      </c>
    </row>
    <row r="228" spans="1:18" s="152" customFormat="1" ht="14.25" customHeight="1" x14ac:dyDescent="0.2">
      <c r="A228" s="450" t="s">
        <v>113</v>
      </c>
      <c r="B228" s="167" t="s">
        <v>494</v>
      </c>
      <c r="C228" s="461"/>
      <c r="D228" s="275">
        <f>G228+J228+M228+P228</f>
        <v>88.77</v>
      </c>
      <c r="E228" s="310" t="s">
        <v>494</v>
      </c>
      <c r="F228" s="120"/>
      <c r="G228" s="506">
        <v>88.77</v>
      </c>
      <c r="H228" s="310" t="s">
        <v>494</v>
      </c>
      <c r="I228" s="120"/>
      <c r="J228" s="286">
        <v>0</v>
      </c>
      <c r="K228" s="310" t="s">
        <v>494</v>
      </c>
      <c r="L228" s="120"/>
      <c r="M228" s="286">
        <v>0</v>
      </c>
      <c r="N228" s="310" t="s">
        <v>494</v>
      </c>
      <c r="O228" s="120"/>
      <c r="P228" s="286">
        <v>0</v>
      </c>
    </row>
    <row r="229" spans="1:18" s="152" customFormat="1" ht="27" customHeight="1" x14ac:dyDescent="0.2">
      <c r="A229" s="268" t="s">
        <v>52</v>
      </c>
      <c r="B229" s="389" t="s">
        <v>93</v>
      </c>
      <c r="C229" s="461" t="s">
        <v>124</v>
      </c>
      <c r="D229" s="272">
        <f t="shared" si="15"/>
        <v>13.96</v>
      </c>
      <c r="E229" s="289" t="s">
        <v>93</v>
      </c>
      <c r="F229" s="120" t="s">
        <v>124</v>
      </c>
      <c r="G229" s="286">
        <f>+G230</f>
        <v>0</v>
      </c>
      <c r="H229" s="289" t="s">
        <v>93</v>
      </c>
      <c r="I229" s="120" t="s">
        <v>124</v>
      </c>
      <c r="J229" s="314">
        <f>+J230</f>
        <v>13.96</v>
      </c>
      <c r="K229" s="289" t="s">
        <v>93</v>
      </c>
      <c r="L229" s="120" t="s">
        <v>124</v>
      </c>
      <c r="M229" s="286"/>
      <c r="N229" s="289" t="s">
        <v>93</v>
      </c>
      <c r="O229" s="120" t="s">
        <v>124</v>
      </c>
      <c r="P229" s="286"/>
    </row>
    <row r="230" spans="1:18" s="152" customFormat="1" ht="18" customHeight="1" x14ac:dyDescent="0.2">
      <c r="A230" s="450" t="s">
        <v>114</v>
      </c>
      <c r="B230" s="463" t="s">
        <v>494</v>
      </c>
      <c r="C230" s="461"/>
      <c r="D230" s="275">
        <f t="shared" si="15"/>
        <v>13.96</v>
      </c>
      <c r="E230" s="464" t="s">
        <v>494</v>
      </c>
      <c r="F230" s="120"/>
      <c r="G230" s="286">
        <v>0</v>
      </c>
      <c r="H230" s="464" t="s">
        <v>494</v>
      </c>
      <c r="I230" s="120"/>
      <c r="J230" s="506">
        <v>13.96</v>
      </c>
      <c r="K230" s="464" t="s">
        <v>494</v>
      </c>
      <c r="L230" s="120"/>
      <c r="M230" s="286">
        <v>0</v>
      </c>
      <c r="N230" s="464" t="s">
        <v>494</v>
      </c>
      <c r="O230" s="120"/>
      <c r="P230" s="286">
        <v>0</v>
      </c>
    </row>
    <row r="231" spans="1:18" s="152" customFormat="1" ht="25.5" x14ac:dyDescent="0.2">
      <c r="A231" s="268" t="s">
        <v>53</v>
      </c>
      <c r="B231" s="465" t="s">
        <v>284</v>
      </c>
      <c r="C231" s="461" t="s">
        <v>126</v>
      </c>
      <c r="D231" s="272">
        <f t="shared" si="15"/>
        <v>0.16</v>
      </c>
      <c r="E231" s="330" t="s">
        <v>284</v>
      </c>
      <c r="F231" s="121" t="s">
        <v>126</v>
      </c>
      <c r="G231" s="314">
        <f>+G232</f>
        <v>0.16</v>
      </c>
      <c r="H231" s="331" t="s">
        <v>284</v>
      </c>
      <c r="I231" s="121"/>
      <c r="J231" s="314">
        <f>+J232</f>
        <v>0</v>
      </c>
      <c r="K231" s="331" t="s">
        <v>284</v>
      </c>
      <c r="L231" s="121"/>
      <c r="M231" s="314">
        <f>+M232</f>
        <v>0</v>
      </c>
      <c r="N231" s="331" t="s">
        <v>284</v>
      </c>
      <c r="O231" s="121"/>
      <c r="P231" s="314">
        <f>+P232</f>
        <v>0</v>
      </c>
    </row>
    <row r="232" spans="1:18" s="152" customFormat="1" ht="38.25" customHeight="1" x14ac:dyDescent="0.2">
      <c r="A232" s="268" t="s">
        <v>55</v>
      </c>
      <c r="B232" s="110" t="s">
        <v>94</v>
      </c>
      <c r="C232" s="466"/>
      <c r="D232" s="275">
        <f t="shared" si="15"/>
        <v>0.16</v>
      </c>
      <c r="E232" s="289" t="s">
        <v>94</v>
      </c>
      <c r="F232" s="121"/>
      <c r="G232" s="506">
        <v>0.16</v>
      </c>
      <c r="H232" s="289" t="s">
        <v>94</v>
      </c>
      <c r="I232" s="121" t="s">
        <v>126</v>
      </c>
      <c r="J232" s="286">
        <v>0</v>
      </c>
      <c r="K232" s="289" t="s">
        <v>94</v>
      </c>
      <c r="L232" s="121" t="s">
        <v>126</v>
      </c>
      <c r="M232" s="286">
        <v>0</v>
      </c>
      <c r="N232" s="289" t="s">
        <v>94</v>
      </c>
      <c r="O232" s="121" t="s">
        <v>126</v>
      </c>
      <c r="P232" s="286">
        <v>0</v>
      </c>
    </row>
    <row r="233" spans="1:18" s="152" customFormat="1" ht="15" customHeight="1" x14ac:dyDescent="0.2">
      <c r="A233" s="268" t="s">
        <v>57</v>
      </c>
      <c r="B233" s="508" t="s">
        <v>17</v>
      </c>
      <c r="C233" s="159" t="s">
        <v>128</v>
      </c>
      <c r="D233" s="272">
        <f t="shared" si="15"/>
        <v>25.36</v>
      </c>
      <c r="E233" s="325" t="s">
        <v>17</v>
      </c>
      <c r="F233" s="159"/>
      <c r="G233" s="314">
        <f>G234</f>
        <v>25.36</v>
      </c>
      <c r="H233" s="271" t="s">
        <v>17</v>
      </c>
      <c r="I233" s="159"/>
      <c r="J233" s="314">
        <f>J234</f>
        <v>0</v>
      </c>
      <c r="K233" s="325" t="s">
        <v>17</v>
      </c>
      <c r="L233" s="159"/>
      <c r="M233" s="314">
        <f>M234</f>
        <v>0</v>
      </c>
      <c r="N233" s="325" t="s">
        <v>17</v>
      </c>
      <c r="O233" s="159"/>
      <c r="P233" s="314">
        <f>P234</f>
        <v>0</v>
      </c>
    </row>
    <row r="234" spans="1:18" s="152" customFormat="1" ht="25.5" x14ac:dyDescent="0.2">
      <c r="A234" s="268" t="s">
        <v>58</v>
      </c>
      <c r="B234" s="389" t="s">
        <v>171</v>
      </c>
      <c r="C234" s="467"/>
      <c r="D234" s="272">
        <f t="shared" si="15"/>
        <v>25.36</v>
      </c>
      <c r="E234" s="289" t="s">
        <v>171</v>
      </c>
      <c r="F234" s="159" t="s">
        <v>128</v>
      </c>
      <c r="G234" s="314">
        <f>G235</f>
        <v>25.36</v>
      </c>
      <c r="H234" s="289" t="s">
        <v>171</v>
      </c>
      <c r="I234" s="159" t="s">
        <v>128</v>
      </c>
      <c r="J234" s="314">
        <f>J235</f>
        <v>0</v>
      </c>
      <c r="K234" s="289" t="s">
        <v>171</v>
      </c>
      <c r="L234" s="159" t="s">
        <v>128</v>
      </c>
      <c r="M234" s="314">
        <f>M235</f>
        <v>0</v>
      </c>
      <c r="N234" s="289" t="s">
        <v>171</v>
      </c>
      <c r="O234" s="159" t="s">
        <v>128</v>
      </c>
      <c r="P234" s="314">
        <f>P235</f>
        <v>0</v>
      </c>
      <c r="R234" s="468"/>
    </row>
    <row r="235" spans="1:18" s="152" customFormat="1" x14ac:dyDescent="0.2">
      <c r="A235" s="268" t="s">
        <v>116</v>
      </c>
      <c r="B235" s="149" t="s">
        <v>334</v>
      </c>
      <c r="C235" s="467"/>
      <c r="D235" s="501">
        <f t="shared" si="15"/>
        <v>25.36</v>
      </c>
      <c r="E235" s="318" t="s">
        <v>334</v>
      </c>
      <c r="F235" s="160"/>
      <c r="G235" s="516">
        <v>25.36</v>
      </c>
      <c r="H235" s="318" t="s">
        <v>334</v>
      </c>
      <c r="I235" s="160"/>
      <c r="J235" s="319">
        <v>0</v>
      </c>
      <c r="K235" s="318" t="s">
        <v>334</v>
      </c>
      <c r="L235" s="160"/>
      <c r="M235" s="319">
        <v>0</v>
      </c>
      <c r="N235" s="318" t="s">
        <v>334</v>
      </c>
      <c r="O235" s="160"/>
      <c r="P235" s="319">
        <v>0</v>
      </c>
      <c r="R235" s="468"/>
    </row>
    <row r="236" spans="1:18" s="152" customFormat="1" x14ac:dyDescent="0.2">
      <c r="A236" s="268" t="s">
        <v>59</v>
      </c>
      <c r="B236" s="462" t="s">
        <v>651</v>
      </c>
      <c r="D236" s="66">
        <f>SUM(D237:D238)</f>
        <v>301.07499999999999</v>
      </c>
      <c r="E236" s="469" t="s">
        <v>651</v>
      </c>
      <c r="F236" s="159"/>
      <c r="G236" s="66">
        <f>SUM(G237:G238)</f>
        <v>301.07499999999999</v>
      </c>
      <c r="H236" s="469" t="s">
        <v>651</v>
      </c>
      <c r="I236" s="159"/>
      <c r="J236" s="66">
        <f>SUM(J237:J238)</f>
        <v>0</v>
      </c>
      <c r="K236" s="469" t="s">
        <v>651</v>
      </c>
      <c r="L236" s="159"/>
      <c r="M236" s="66">
        <f>SUM(M237:M238)</f>
        <v>0</v>
      </c>
      <c r="N236" s="469" t="s">
        <v>651</v>
      </c>
      <c r="O236" s="159"/>
      <c r="P236" s="66">
        <f>SUM(P237:P238)</f>
        <v>0</v>
      </c>
      <c r="R236" s="468"/>
    </row>
    <row r="237" spans="1:18" s="152" customFormat="1" x14ac:dyDescent="0.2">
      <c r="A237" s="268" t="s">
        <v>60</v>
      </c>
      <c r="B237" s="470" t="s">
        <v>92</v>
      </c>
      <c r="C237" s="159" t="s">
        <v>122</v>
      </c>
      <c r="D237" s="385">
        <v>0</v>
      </c>
      <c r="E237" s="470" t="s">
        <v>92</v>
      </c>
      <c r="F237" s="159" t="s">
        <v>122</v>
      </c>
      <c r="G237" s="385"/>
      <c r="H237" s="471" t="s">
        <v>92</v>
      </c>
      <c r="I237" s="159" t="s">
        <v>122</v>
      </c>
      <c r="J237" s="385"/>
      <c r="K237" s="471" t="s">
        <v>92</v>
      </c>
      <c r="L237" s="159" t="s">
        <v>122</v>
      </c>
      <c r="M237" s="385"/>
      <c r="N237" s="471" t="s">
        <v>92</v>
      </c>
      <c r="O237" s="159" t="s">
        <v>122</v>
      </c>
      <c r="P237" s="385"/>
    </row>
    <row r="238" spans="1:18" s="152" customFormat="1" ht="13.5" thickBot="1" x14ac:dyDescent="0.25">
      <c r="A238" s="450" t="s">
        <v>117</v>
      </c>
      <c r="B238" s="472" t="s">
        <v>206</v>
      </c>
      <c r="C238" s="159"/>
      <c r="D238" s="385">
        <f>G238+J238+M238+P238</f>
        <v>301.07499999999999</v>
      </c>
      <c r="E238" s="472" t="s">
        <v>206</v>
      </c>
      <c r="F238" s="159"/>
      <c r="G238" s="385">
        <v>301.07499999999999</v>
      </c>
      <c r="H238" s="473" t="s">
        <v>206</v>
      </c>
      <c r="I238" s="159"/>
      <c r="J238" s="385">
        <v>0</v>
      </c>
      <c r="K238" s="473" t="s">
        <v>206</v>
      </c>
      <c r="L238" s="159"/>
      <c r="M238" s="385">
        <v>0</v>
      </c>
      <c r="N238" s="473" t="s">
        <v>206</v>
      </c>
      <c r="O238" s="159"/>
      <c r="P238" s="385">
        <v>0</v>
      </c>
      <c r="R238" s="468"/>
    </row>
    <row r="239" spans="1:18" s="152" customFormat="1" ht="13.5" thickBot="1" x14ac:dyDescent="0.25">
      <c r="A239" s="268" t="s">
        <v>275</v>
      </c>
      <c r="B239" s="474" t="s">
        <v>118</v>
      </c>
      <c r="C239" s="157"/>
      <c r="D239" s="475">
        <f>G239+J239+M239+P239</f>
        <v>19228.242999999999</v>
      </c>
      <c r="E239" s="383" t="s">
        <v>118</v>
      </c>
      <c r="F239" s="121"/>
      <c r="G239" s="384">
        <f>G240+G241+G242+G243+G244+G245+G247+G248+G249+G246</f>
        <v>11341.079999999998</v>
      </c>
      <c r="H239" s="332" t="s">
        <v>118</v>
      </c>
      <c r="I239" s="121"/>
      <c r="J239" s="384">
        <f>J13+J86+J123+J126+J129+J132+J135+J140+J143+J145+J159+J173+J189+J205+J220+J222+J226+J231+J236</f>
        <v>4943.134</v>
      </c>
      <c r="K239" s="332" t="s">
        <v>118</v>
      </c>
      <c r="L239" s="121"/>
      <c r="M239" s="384">
        <f>M240+M241+M242+M243+M244+M245+M247+M248+M249+M246</f>
        <v>1855.4949999999999</v>
      </c>
      <c r="N239" s="332" t="s">
        <v>118</v>
      </c>
      <c r="O239" s="121"/>
      <c r="P239" s="384">
        <f>P240+P241+P242+P243+P244+P245+P247+P248+P249+P246</f>
        <v>1088.5340000000001</v>
      </c>
    </row>
    <row r="240" spans="1:18" s="152" customFormat="1" x14ac:dyDescent="0.2">
      <c r="A240" s="268" t="s">
        <v>335</v>
      </c>
      <c r="B240" s="451" t="s">
        <v>92</v>
      </c>
      <c r="C240" s="121" t="s">
        <v>122</v>
      </c>
      <c r="D240" s="522">
        <f>D14+D123+D126+D129+D132+D135+D140+D143+D146+D160+D190+D206+D227+D236</f>
        <v>5609.25</v>
      </c>
      <c r="E240" s="148" t="s">
        <v>92</v>
      </c>
      <c r="F240" s="123" t="s">
        <v>122</v>
      </c>
      <c r="G240" s="272">
        <f>G14+G123+G126+G135+G140+G143+G227+G129+G132++G146+G160+G190+G206+G236</f>
        <v>4856.4870000000001</v>
      </c>
      <c r="H240" s="320" t="s">
        <v>92</v>
      </c>
      <c r="I240" s="123" t="s">
        <v>122</v>
      </c>
      <c r="J240" s="272">
        <f>J14+J123+J126+J129+J132+J135+J140+J143+J146+J160+J190+J206+J227+J237</f>
        <v>450.77100000000002</v>
      </c>
      <c r="K240" s="320" t="s">
        <v>92</v>
      </c>
      <c r="L240" s="123" t="s">
        <v>122</v>
      </c>
      <c r="M240" s="272">
        <f>+M14</f>
        <v>94</v>
      </c>
      <c r="N240" s="320" t="s">
        <v>92</v>
      </c>
      <c r="O240" s="123" t="s">
        <v>122</v>
      </c>
      <c r="P240" s="272">
        <f>P14+P123+P126+P135+P140+P143+P227+P129+P132+P146+P160+P190+P206</f>
        <v>207.99200000000002</v>
      </c>
    </row>
    <row r="241" spans="1:18" s="152" customFormat="1" ht="25.5" x14ac:dyDescent="0.2">
      <c r="A241" s="268" t="s">
        <v>336</v>
      </c>
      <c r="B241" s="110" t="s">
        <v>93</v>
      </c>
      <c r="C241" s="121" t="s">
        <v>124</v>
      </c>
      <c r="D241" s="523">
        <f>+G241+J241+M241+P241</f>
        <v>2033.5109999999997</v>
      </c>
      <c r="E241" s="58" t="s">
        <v>93</v>
      </c>
      <c r="F241" s="121" t="s">
        <v>124</v>
      </c>
      <c r="G241" s="272">
        <f>+G87+G149+G163+G174+G193+G209+G221+G229+G32</f>
        <v>1594.79</v>
      </c>
      <c r="H241" s="289" t="s">
        <v>93</v>
      </c>
      <c r="I241" s="121" t="s">
        <v>124</v>
      </c>
      <c r="J241" s="314">
        <f>J32+J87+J149+J163+J174+J193+J209+J221+J229</f>
        <v>381.52399999999994</v>
      </c>
      <c r="K241" s="289" t="s">
        <v>93</v>
      </c>
      <c r="L241" s="121" t="s">
        <v>124</v>
      </c>
      <c r="M241" s="476">
        <f>+M87</f>
        <v>10.475</v>
      </c>
      <c r="N241" s="289" t="s">
        <v>93</v>
      </c>
      <c r="O241" s="121" t="s">
        <v>124</v>
      </c>
      <c r="P241" s="314">
        <f>P87+P221+P149+P163+P174+P193+P209</f>
        <v>46.722000000000001</v>
      </c>
      <c r="R241" s="468"/>
    </row>
    <row r="242" spans="1:18" s="152" customFormat="1" ht="38.25" x14ac:dyDescent="0.2">
      <c r="A242" s="268" t="s">
        <v>337</v>
      </c>
      <c r="B242" s="477" t="s">
        <v>94</v>
      </c>
      <c r="C242" s="121" t="s">
        <v>126</v>
      </c>
      <c r="D242" s="523">
        <f>G242+J242+M242+P242</f>
        <v>3236.3699999999994</v>
      </c>
      <c r="E242" s="173" t="s">
        <v>94</v>
      </c>
      <c r="F242" s="121" t="s">
        <v>126</v>
      </c>
      <c r="G242" s="272">
        <f>G35+G84+G118+G151+G165+G176+G195+G211+G231</f>
        <v>2966.7529999999992</v>
      </c>
      <c r="H242" s="321" t="s">
        <v>94</v>
      </c>
      <c r="I242" s="121" t="s">
        <v>126</v>
      </c>
      <c r="J242" s="314">
        <f>J35+J85+J232+J151+J165+J176+J195+J211+J118</f>
        <v>104.5</v>
      </c>
      <c r="K242" s="321" t="s">
        <v>94</v>
      </c>
      <c r="L242" s="121" t="s">
        <v>126</v>
      </c>
      <c r="M242" s="314">
        <f>M35+M84+M118+M151+M165+M176+M195+M211+M231</f>
        <v>35</v>
      </c>
      <c r="N242" s="321" t="s">
        <v>94</v>
      </c>
      <c r="O242" s="121" t="s">
        <v>126</v>
      </c>
      <c r="P242" s="314">
        <f>P35+P85+P232+P119+P151+P165+P176+P195+P211</f>
        <v>130.11699999999999</v>
      </c>
    </row>
    <row r="243" spans="1:18" s="152" customFormat="1" ht="12" customHeight="1" x14ac:dyDescent="0.2">
      <c r="A243" s="268" t="s">
        <v>338</v>
      </c>
      <c r="B243" s="110" t="s">
        <v>194</v>
      </c>
      <c r="C243" s="121" t="s">
        <v>125</v>
      </c>
      <c r="D243" s="523">
        <f t="shared" ref="D243:D249" si="16">+G243+J243+M243+P243</f>
        <v>213.05699999999999</v>
      </c>
      <c r="E243" s="58" t="s">
        <v>194</v>
      </c>
      <c r="F243" s="121" t="s">
        <v>125</v>
      </c>
      <c r="G243" s="272">
        <f>+G56</f>
        <v>71.759999999999991</v>
      </c>
      <c r="H243" s="289" t="s">
        <v>194</v>
      </c>
      <c r="I243" s="121" t="s">
        <v>125</v>
      </c>
      <c r="J243" s="314">
        <f>J56</f>
        <v>0</v>
      </c>
      <c r="K243" s="289" t="s">
        <v>194</v>
      </c>
      <c r="L243" s="121" t="s">
        <v>125</v>
      </c>
      <c r="M243" s="314">
        <f>+M56</f>
        <v>51</v>
      </c>
      <c r="N243" s="289" t="s">
        <v>194</v>
      </c>
      <c r="O243" s="121" t="s">
        <v>125</v>
      </c>
      <c r="P243" s="314">
        <f>P56</f>
        <v>90.296999999999997</v>
      </c>
    </row>
    <row r="244" spans="1:18" s="152" customFormat="1" x14ac:dyDescent="0.2">
      <c r="A244" s="268" t="s">
        <v>339</v>
      </c>
      <c r="B244" s="110" t="s">
        <v>98</v>
      </c>
      <c r="C244" s="121" t="s">
        <v>127</v>
      </c>
      <c r="D244" s="523">
        <f t="shared" si="16"/>
        <v>7033.067</v>
      </c>
      <c r="E244" s="105" t="s">
        <v>98</v>
      </c>
      <c r="F244" s="121" t="s">
        <v>127</v>
      </c>
      <c r="G244" s="272">
        <f>+G61</f>
        <v>810.6</v>
      </c>
      <c r="H244" s="312" t="s">
        <v>98</v>
      </c>
      <c r="I244" s="121" t="s">
        <v>127</v>
      </c>
      <c r="J244" s="314">
        <f>J61</f>
        <v>4006.3389999999999</v>
      </c>
      <c r="K244" s="312" t="s">
        <v>98</v>
      </c>
      <c r="L244" s="121" t="s">
        <v>127</v>
      </c>
      <c r="M244" s="314">
        <f>+M61</f>
        <v>1636.36</v>
      </c>
      <c r="N244" s="312" t="s">
        <v>98</v>
      </c>
      <c r="O244" s="121" t="s">
        <v>127</v>
      </c>
      <c r="P244" s="314">
        <f>P61</f>
        <v>579.76800000000003</v>
      </c>
    </row>
    <row r="245" spans="1:18" s="152" customFormat="1" ht="25.5" x14ac:dyDescent="0.2">
      <c r="A245" s="268" t="s">
        <v>340</v>
      </c>
      <c r="B245" s="110" t="s">
        <v>171</v>
      </c>
      <c r="C245" s="121" t="s">
        <v>128</v>
      </c>
      <c r="D245" s="523">
        <f>+G245+J245+M245+P245</f>
        <v>45.93</v>
      </c>
      <c r="E245" s="58" t="s">
        <v>171</v>
      </c>
      <c r="F245" s="121" t="s">
        <v>128</v>
      </c>
      <c r="G245" s="314">
        <f>+G67+G155+G169+G181+G199+G216+G234</f>
        <v>45.93</v>
      </c>
      <c r="H245" s="289" t="s">
        <v>171</v>
      </c>
      <c r="I245" s="121" t="s">
        <v>128</v>
      </c>
      <c r="J245" s="314">
        <f>+J234+J67+J155+J169+J181+J199+J216</f>
        <v>0</v>
      </c>
      <c r="K245" s="289" t="s">
        <v>171</v>
      </c>
      <c r="L245" s="121" t="s">
        <v>128</v>
      </c>
      <c r="M245" s="314">
        <v>0</v>
      </c>
      <c r="N245" s="289" t="s">
        <v>171</v>
      </c>
      <c r="O245" s="121" t="s">
        <v>128</v>
      </c>
      <c r="P245" s="314">
        <f>+P67+P155+P169+P181+P199+P216</f>
        <v>0</v>
      </c>
    </row>
    <row r="246" spans="1:18" s="152" customFormat="1" ht="26.25" customHeight="1" x14ac:dyDescent="0.2">
      <c r="A246" s="268" t="s">
        <v>347</v>
      </c>
      <c r="B246" s="110" t="s">
        <v>325</v>
      </c>
      <c r="C246" s="121" t="s">
        <v>167</v>
      </c>
      <c r="D246" s="523">
        <f t="shared" si="16"/>
        <v>30.3</v>
      </c>
      <c r="E246" s="251" t="s">
        <v>325</v>
      </c>
      <c r="F246" s="121" t="s">
        <v>167</v>
      </c>
      <c r="G246" s="314">
        <f>+G82+G185+G201+G138</f>
        <v>30.3</v>
      </c>
      <c r="H246" s="317" t="s">
        <v>325</v>
      </c>
      <c r="I246" s="121" t="s">
        <v>167</v>
      </c>
      <c r="J246" s="314">
        <f>J83+J185+J201</f>
        <v>0</v>
      </c>
      <c r="K246" s="317" t="s">
        <v>325</v>
      </c>
      <c r="L246" s="121" t="s">
        <v>167</v>
      </c>
      <c r="M246" s="314">
        <v>0</v>
      </c>
      <c r="N246" s="317" t="s">
        <v>325</v>
      </c>
      <c r="O246" s="121" t="s">
        <v>167</v>
      </c>
      <c r="P246" s="314">
        <f>+P82+P185+P201</f>
        <v>0</v>
      </c>
    </row>
    <row r="247" spans="1:18" s="152" customFormat="1" x14ac:dyDescent="0.2">
      <c r="A247" s="268" t="s">
        <v>341</v>
      </c>
      <c r="B247" s="478" t="s">
        <v>69</v>
      </c>
      <c r="C247" s="121" t="s">
        <v>123</v>
      </c>
      <c r="D247" s="523">
        <f t="shared" si="16"/>
        <v>130.13800000000001</v>
      </c>
      <c r="E247" s="172" t="s">
        <v>69</v>
      </c>
      <c r="F247" s="121" t="s">
        <v>123</v>
      </c>
      <c r="G247" s="314">
        <f>+G69+G157+G171+G187+G203+G218</f>
        <v>96.5</v>
      </c>
      <c r="H247" s="271" t="s">
        <v>69</v>
      </c>
      <c r="I247" s="121" t="s">
        <v>123</v>
      </c>
      <c r="J247" s="314">
        <f>J69+J157+J171+J187+J203+J218</f>
        <v>0</v>
      </c>
      <c r="K247" s="271" t="s">
        <v>69</v>
      </c>
      <c r="L247" s="121" t="s">
        <v>123</v>
      </c>
      <c r="M247" s="314">
        <v>0</v>
      </c>
      <c r="N247" s="271" t="s">
        <v>69</v>
      </c>
      <c r="O247" s="121" t="s">
        <v>123</v>
      </c>
      <c r="P247" s="314">
        <f>P69+P157+P171+P187+P203+P218</f>
        <v>33.637999999999998</v>
      </c>
    </row>
    <row r="248" spans="1:18" s="152" customFormat="1" ht="25.5" x14ac:dyDescent="0.2">
      <c r="A248" s="268" t="s">
        <v>342</v>
      </c>
      <c r="B248" s="479" t="s">
        <v>135</v>
      </c>
      <c r="C248" s="121" t="s">
        <v>28</v>
      </c>
      <c r="D248" s="523">
        <f t="shared" si="16"/>
        <v>347.66</v>
      </c>
      <c r="E248" s="119" t="s">
        <v>135</v>
      </c>
      <c r="F248" s="121" t="s">
        <v>28</v>
      </c>
      <c r="G248" s="314">
        <f>+G71</f>
        <v>319</v>
      </c>
      <c r="H248" s="400" t="s">
        <v>135</v>
      </c>
      <c r="I248" s="121" t="s">
        <v>28</v>
      </c>
      <c r="J248" s="291">
        <f>+J71</f>
        <v>0</v>
      </c>
      <c r="K248" s="400" t="s">
        <v>135</v>
      </c>
      <c r="L248" s="121" t="s">
        <v>28</v>
      </c>
      <c r="M248" s="314">
        <f>M71</f>
        <v>28.66</v>
      </c>
      <c r="N248" s="400" t="s">
        <v>135</v>
      </c>
      <c r="O248" s="121" t="s">
        <v>28</v>
      </c>
      <c r="P248" s="314">
        <f>P71</f>
        <v>0</v>
      </c>
    </row>
    <row r="249" spans="1:18" s="152" customFormat="1" ht="13.5" thickBot="1" x14ac:dyDescent="0.25">
      <c r="A249" s="480" t="s">
        <v>343</v>
      </c>
      <c r="B249" s="481" t="s">
        <v>136</v>
      </c>
      <c r="C249" s="121" t="s">
        <v>362</v>
      </c>
      <c r="D249" s="523">
        <f t="shared" si="16"/>
        <v>548.95999999999992</v>
      </c>
      <c r="E249" s="334" t="s">
        <v>136</v>
      </c>
      <c r="F249" s="323" t="s">
        <v>362</v>
      </c>
      <c r="G249" s="324">
        <f>G79+G183+G223</f>
        <v>548.95999999999992</v>
      </c>
      <c r="H249" s="322" t="s">
        <v>136</v>
      </c>
      <c r="I249" s="323" t="s">
        <v>362</v>
      </c>
      <c r="J249" s="333">
        <f>J79+J223+J183</f>
        <v>0</v>
      </c>
      <c r="K249" s="322" t="s">
        <v>136</v>
      </c>
      <c r="L249" s="323" t="s">
        <v>362</v>
      </c>
      <c r="M249" s="333">
        <v>0</v>
      </c>
      <c r="N249" s="322" t="s">
        <v>136</v>
      </c>
      <c r="O249" s="323" t="s">
        <v>362</v>
      </c>
      <c r="P249" s="333">
        <f>P79+P223+P183</f>
        <v>0</v>
      </c>
    </row>
    <row r="250" spans="1:18" ht="16.5" customHeight="1" x14ac:dyDescent="0.2"/>
    <row r="265" ht="18.75" customHeight="1" x14ac:dyDescent="0.2"/>
    <row r="266" ht="18.75" customHeight="1" x14ac:dyDescent="0.2"/>
  </sheetData>
  <mergeCells count="73">
    <mergeCell ref="C72:C75"/>
    <mergeCell ref="F72:F78"/>
    <mergeCell ref="O3:P3"/>
    <mergeCell ref="B8:D8"/>
    <mergeCell ref="E8:G8"/>
    <mergeCell ref="H8:J8"/>
    <mergeCell ref="N8:P8"/>
    <mergeCell ref="K8:M8"/>
    <mergeCell ref="C15:C27"/>
    <mergeCell ref="F15:F27"/>
    <mergeCell ref="I15:I27"/>
    <mergeCell ref="L15:L27"/>
    <mergeCell ref="O15:O27"/>
    <mergeCell ref="P9:P12"/>
    <mergeCell ref="B6:E6"/>
    <mergeCell ref="H10:H12"/>
    <mergeCell ref="A9:A12"/>
    <mergeCell ref="C9:C12"/>
    <mergeCell ref="F9:F12"/>
    <mergeCell ref="B10:B12"/>
    <mergeCell ref="E10:E12"/>
    <mergeCell ref="D9:D12"/>
    <mergeCell ref="G9:G12"/>
    <mergeCell ref="I9:I12"/>
    <mergeCell ref="L9:L12"/>
    <mergeCell ref="J9:J12"/>
    <mergeCell ref="I118:I119"/>
    <mergeCell ref="L118:L119"/>
    <mergeCell ref="I72:I78"/>
    <mergeCell ref="O118:O119"/>
    <mergeCell ref="O9:O12"/>
    <mergeCell ref="K10:K12"/>
    <mergeCell ref="N10:N12"/>
    <mergeCell ref="M9:M12"/>
    <mergeCell ref="O72:O78"/>
    <mergeCell ref="L72:L78"/>
    <mergeCell ref="C82:C83"/>
    <mergeCell ref="F82:F83"/>
    <mergeCell ref="I82:I83"/>
    <mergeCell ref="L82:L83"/>
    <mergeCell ref="O82:O83"/>
    <mergeCell ref="C151:C154"/>
    <mergeCell ref="F151:F154"/>
    <mergeCell ref="I151:I154"/>
    <mergeCell ref="L151:L154"/>
    <mergeCell ref="O151:O154"/>
    <mergeCell ref="C149:C150"/>
    <mergeCell ref="F149:F150"/>
    <mergeCell ref="I149:I150"/>
    <mergeCell ref="L149:L150"/>
    <mergeCell ref="O149:O150"/>
    <mergeCell ref="L163:L164"/>
    <mergeCell ref="O163:O164"/>
    <mergeCell ref="C165:C168"/>
    <mergeCell ref="C174:C175"/>
    <mergeCell ref="F174:F175"/>
    <mergeCell ref="I174:I175"/>
    <mergeCell ref="L174:L175"/>
    <mergeCell ref="O174:O175"/>
    <mergeCell ref="F163:F164"/>
    <mergeCell ref="I163:I164"/>
    <mergeCell ref="C211:C215"/>
    <mergeCell ref="C223:C225"/>
    <mergeCell ref="C193:C194"/>
    <mergeCell ref="F193:F194"/>
    <mergeCell ref="I193:I194"/>
    <mergeCell ref="L193:L194"/>
    <mergeCell ref="O193:O194"/>
    <mergeCell ref="C209:C210"/>
    <mergeCell ref="F209:F210"/>
    <mergeCell ref="I209:I210"/>
    <mergeCell ref="L209:L210"/>
    <mergeCell ref="O209:O210"/>
  </mergeCells>
  <pageMargins left="0" right="0" top="0" bottom="0" header="0" footer="0"/>
  <pageSetup paperSize="8" scale="69" fitToHeight="0" orientation="landscape" r:id="rId1"/>
  <colBreaks count="1" manualBreakCount="1">
    <brk id="17" max="234"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F2DE01-30CF-4D7E-9565-34B8E94C5852}">
  <sheetPr>
    <tabColor theme="9" tint="0.59999389629810485"/>
  </sheetPr>
  <dimension ref="A1:G36"/>
  <sheetViews>
    <sheetView workbookViewId="0">
      <selection activeCell="F41" sqref="F41"/>
    </sheetView>
  </sheetViews>
  <sheetFormatPr defaultRowHeight="12.75" x14ac:dyDescent="0.2"/>
  <cols>
    <col min="1" max="1" width="2.5703125" style="218" customWidth="1"/>
    <col min="2" max="2" width="5.42578125" style="218" customWidth="1"/>
    <col min="3" max="3" width="41.140625" style="218" customWidth="1"/>
    <col min="4" max="4" width="9.28515625" style="218" customWidth="1"/>
    <col min="5" max="5" width="9.5703125" style="218" customWidth="1"/>
    <col min="6" max="6" width="9" style="218" customWidth="1"/>
    <col min="7" max="7" width="9.140625" style="220"/>
    <col min="8" max="253" width="9.140625" style="218"/>
    <col min="254" max="254" width="1.140625" style="218" customWidth="1"/>
    <col min="255" max="255" width="5.42578125" style="218" customWidth="1"/>
    <col min="256" max="256" width="38.28515625" style="218" customWidth="1"/>
    <col min="257" max="257" width="7.85546875" style="218" customWidth="1"/>
    <col min="258" max="258" width="6.85546875" style="218" customWidth="1"/>
    <col min="259" max="259" width="7.28515625" style="218" customWidth="1"/>
    <col min="260" max="260" width="11.5703125" style="218" customWidth="1"/>
    <col min="261" max="261" width="8.28515625" style="218" customWidth="1"/>
    <col min="262" max="262" width="9" style="218" customWidth="1"/>
    <col min="263" max="509" width="9.140625" style="218"/>
    <col min="510" max="510" width="1.140625" style="218" customWidth="1"/>
    <col min="511" max="511" width="5.42578125" style="218" customWidth="1"/>
    <col min="512" max="512" width="38.28515625" style="218" customWidth="1"/>
    <col min="513" max="513" width="7.85546875" style="218" customWidth="1"/>
    <col min="514" max="514" width="6.85546875" style="218" customWidth="1"/>
    <col min="515" max="515" width="7.28515625" style="218" customWidth="1"/>
    <col min="516" max="516" width="11.5703125" style="218" customWidth="1"/>
    <col min="517" max="517" width="8.28515625" style="218" customWidth="1"/>
    <col min="518" max="518" width="9" style="218" customWidth="1"/>
    <col min="519" max="765" width="9.140625" style="218"/>
    <col min="766" max="766" width="1.140625" style="218" customWidth="1"/>
    <col min="767" max="767" width="5.42578125" style="218" customWidth="1"/>
    <col min="768" max="768" width="38.28515625" style="218" customWidth="1"/>
    <col min="769" max="769" width="7.85546875" style="218" customWidth="1"/>
    <col min="770" max="770" width="6.85546875" style="218" customWidth="1"/>
    <col min="771" max="771" width="7.28515625" style="218" customWidth="1"/>
    <col min="772" max="772" width="11.5703125" style="218" customWidth="1"/>
    <col min="773" max="773" width="8.28515625" style="218" customWidth="1"/>
    <col min="774" max="774" width="9" style="218" customWidth="1"/>
    <col min="775" max="1021" width="9.140625" style="218"/>
    <col min="1022" max="1022" width="1.140625" style="218" customWidth="1"/>
    <col min="1023" max="1023" width="5.42578125" style="218" customWidth="1"/>
    <col min="1024" max="1024" width="38.28515625" style="218" customWidth="1"/>
    <col min="1025" max="1025" width="7.85546875" style="218" customWidth="1"/>
    <col min="1026" max="1026" width="6.85546875" style="218" customWidth="1"/>
    <col min="1027" max="1027" width="7.28515625" style="218" customWidth="1"/>
    <col min="1028" max="1028" width="11.5703125" style="218" customWidth="1"/>
    <col min="1029" max="1029" width="8.28515625" style="218" customWidth="1"/>
    <col min="1030" max="1030" width="9" style="218" customWidth="1"/>
    <col min="1031" max="1277" width="9.140625" style="218"/>
    <col min="1278" max="1278" width="1.140625" style="218" customWidth="1"/>
    <col min="1279" max="1279" width="5.42578125" style="218" customWidth="1"/>
    <col min="1280" max="1280" width="38.28515625" style="218" customWidth="1"/>
    <col min="1281" max="1281" width="7.85546875" style="218" customWidth="1"/>
    <col min="1282" max="1282" width="6.85546875" style="218" customWidth="1"/>
    <col min="1283" max="1283" width="7.28515625" style="218" customWidth="1"/>
    <col min="1284" max="1284" width="11.5703125" style="218" customWidth="1"/>
    <col min="1285" max="1285" width="8.28515625" style="218" customWidth="1"/>
    <col min="1286" max="1286" width="9" style="218" customWidth="1"/>
    <col min="1287" max="1533" width="9.140625" style="218"/>
    <col min="1534" max="1534" width="1.140625" style="218" customWidth="1"/>
    <col min="1535" max="1535" width="5.42578125" style="218" customWidth="1"/>
    <col min="1536" max="1536" width="38.28515625" style="218" customWidth="1"/>
    <col min="1537" max="1537" width="7.85546875" style="218" customWidth="1"/>
    <col min="1538" max="1538" width="6.85546875" style="218" customWidth="1"/>
    <col min="1539" max="1539" width="7.28515625" style="218" customWidth="1"/>
    <col min="1540" max="1540" width="11.5703125" style="218" customWidth="1"/>
    <col min="1541" max="1541" width="8.28515625" style="218" customWidth="1"/>
    <col min="1542" max="1542" width="9" style="218" customWidth="1"/>
    <col min="1543" max="1789" width="9.140625" style="218"/>
    <col min="1790" max="1790" width="1.140625" style="218" customWidth="1"/>
    <col min="1791" max="1791" width="5.42578125" style="218" customWidth="1"/>
    <col min="1792" max="1792" width="38.28515625" style="218" customWidth="1"/>
    <col min="1793" max="1793" width="7.85546875" style="218" customWidth="1"/>
    <col min="1794" max="1794" width="6.85546875" style="218" customWidth="1"/>
    <col min="1795" max="1795" width="7.28515625" style="218" customWidth="1"/>
    <col min="1796" max="1796" width="11.5703125" style="218" customWidth="1"/>
    <col min="1797" max="1797" width="8.28515625" style="218" customWidth="1"/>
    <col min="1798" max="1798" width="9" style="218" customWidth="1"/>
    <col min="1799" max="2045" width="9.140625" style="218"/>
    <col min="2046" max="2046" width="1.140625" style="218" customWidth="1"/>
    <col min="2047" max="2047" width="5.42578125" style="218" customWidth="1"/>
    <col min="2048" max="2048" width="38.28515625" style="218" customWidth="1"/>
    <col min="2049" max="2049" width="7.85546875" style="218" customWidth="1"/>
    <col min="2050" max="2050" width="6.85546875" style="218" customWidth="1"/>
    <col min="2051" max="2051" width="7.28515625" style="218" customWidth="1"/>
    <col min="2052" max="2052" width="11.5703125" style="218" customWidth="1"/>
    <col min="2053" max="2053" width="8.28515625" style="218" customWidth="1"/>
    <col min="2054" max="2054" width="9" style="218" customWidth="1"/>
    <col min="2055" max="2301" width="9.140625" style="218"/>
    <col min="2302" max="2302" width="1.140625" style="218" customWidth="1"/>
    <col min="2303" max="2303" width="5.42578125" style="218" customWidth="1"/>
    <col min="2304" max="2304" width="38.28515625" style="218" customWidth="1"/>
    <col min="2305" max="2305" width="7.85546875" style="218" customWidth="1"/>
    <col min="2306" max="2306" width="6.85546875" style="218" customWidth="1"/>
    <col min="2307" max="2307" width="7.28515625" style="218" customWidth="1"/>
    <col min="2308" max="2308" width="11.5703125" style="218" customWidth="1"/>
    <col min="2309" max="2309" width="8.28515625" style="218" customWidth="1"/>
    <col min="2310" max="2310" width="9" style="218" customWidth="1"/>
    <col min="2311" max="2557" width="9.140625" style="218"/>
    <col min="2558" max="2558" width="1.140625" style="218" customWidth="1"/>
    <col min="2559" max="2559" width="5.42578125" style="218" customWidth="1"/>
    <col min="2560" max="2560" width="38.28515625" style="218" customWidth="1"/>
    <col min="2561" max="2561" width="7.85546875" style="218" customWidth="1"/>
    <col min="2562" max="2562" width="6.85546875" style="218" customWidth="1"/>
    <col min="2563" max="2563" width="7.28515625" style="218" customWidth="1"/>
    <col min="2564" max="2564" width="11.5703125" style="218" customWidth="1"/>
    <col min="2565" max="2565" width="8.28515625" style="218" customWidth="1"/>
    <col min="2566" max="2566" width="9" style="218" customWidth="1"/>
    <col min="2567" max="2813" width="9.140625" style="218"/>
    <col min="2814" max="2814" width="1.140625" style="218" customWidth="1"/>
    <col min="2815" max="2815" width="5.42578125" style="218" customWidth="1"/>
    <col min="2816" max="2816" width="38.28515625" style="218" customWidth="1"/>
    <col min="2817" max="2817" width="7.85546875" style="218" customWidth="1"/>
    <col min="2818" max="2818" width="6.85546875" style="218" customWidth="1"/>
    <col min="2819" max="2819" width="7.28515625" style="218" customWidth="1"/>
    <col min="2820" max="2820" width="11.5703125" style="218" customWidth="1"/>
    <col min="2821" max="2821" width="8.28515625" style="218" customWidth="1"/>
    <col min="2822" max="2822" width="9" style="218" customWidth="1"/>
    <col min="2823" max="3069" width="9.140625" style="218"/>
    <col min="3070" max="3070" width="1.140625" style="218" customWidth="1"/>
    <col min="3071" max="3071" width="5.42578125" style="218" customWidth="1"/>
    <col min="3072" max="3072" width="38.28515625" style="218" customWidth="1"/>
    <col min="3073" max="3073" width="7.85546875" style="218" customWidth="1"/>
    <col min="3074" max="3074" width="6.85546875" style="218" customWidth="1"/>
    <col min="3075" max="3075" width="7.28515625" style="218" customWidth="1"/>
    <col min="3076" max="3076" width="11.5703125" style="218" customWidth="1"/>
    <col min="3077" max="3077" width="8.28515625" style="218" customWidth="1"/>
    <col min="3078" max="3078" width="9" style="218" customWidth="1"/>
    <col min="3079" max="3325" width="9.140625" style="218"/>
    <col min="3326" max="3326" width="1.140625" style="218" customWidth="1"/>
    <col min="3327" max="3327" width="5.42578125" style="218" customWidth="1"/>
    <col min="3328" max="3328" width="38.28515625" style="218" customWidth="1"/>
    <col min="3329" max="3329" width="7.85546875" style="218" customWidth="1"/>
    <col min="3330" max="3330" width="6.85546875" style="218" customWidth="1"/>
    <col min="3331" max="3331" width="7.28515625" style="218" customWidth="1"/>
    <col min="3332" max="3332" width="11.5703125" style="218" customWidth="1"/>
    <col min="3333" max="3333" width="8.28515625" style="218" customWidth="1"/>
    <col min="3334" max="3334" width="9" style="218" customWidth="1"/>
    <col min="3335" max="3581" width="9.140625" style="218"/>
    <col min="3582" max="3582" width="1.140625" style="218" customWidth="1"/>
    <col min="3583" max="3583" width="5.42578125" style="218" customWidth="1"/>
    <col min="3584" max="3584" width="38.28515625" style="218" customWidth="1"/>
    <col min="3585" max="3585" width="7.85546875" style="218" customWidth="1"/>
    <col min="3586" max="3586" width="6.85546875" style="218" customWidth="1"/>
    <col min="3587" max="3587" width="7.28515625" style="218" customWidth="1"/>
    <col min="3588" max="3588" width="11.5703125" style="218" customWidth="1"/>
    <col min="3589" max="3589" width="8.28515625" style="218" customWidth="1"/>
    <col min="3590" max="3590" width="9" style="218" customWidth="1"/>
    <col min="3591" max="3837" width="9.140625" style="218"/>
    <col min="3838" max="3838" width="1.140625" style="218" customWidth="1"/>
    <col min="3839" max="3839" width="5.42578125" style="218" customWidth="1"/>
    <col min="3840" max="3840" width="38.28515625" style="218" customWidth="1"/>
    <col min="3841" max="3841" width="7.85546875" style="218" customWidth="1"/>
    <col min="3842" max="3842" width="6.85546875" style="218" customWidth="1"/>
    <col min="3843" max="3843" width="7.28515625" style="218" customWidth="1"/>
    <col min="3844" max="3844" width="11.5703125" style="218" customWidth="1"/>
    <col min="3845" max="3845" width="8.28515625" style="218" customWidth="1"/>
    <col min="3846" max="3846" width="9" style="218" customWidth="1"/>
    <col min="3847" max="4093" width="9.140625" style="218"/>
    <col min="4094" max="4094" width="1.140625" style="218" customWidth="1"/>
    <col min="4095" max="4095" width="5.42578125" style="218" customWidth="1"/>
    <col min="4096" max="4096" width="38.28515625" style="218" customWidth="1"/>
    <col min="4097" max="4097" width="7.85546875" style="218" customWidth="1"/>
    <col min="4098" max="4098" width="6.85546875" style="218" customWidth="1"/>
    <col min="4099" max="4099" width="7.28515625" style="218" customWidth="1"/>
    <col min="4100" max="4100" width="11.5703125" style="218" customWidth="1"/>
    <col min="4101" max="4101" width="8.28515625" style="218" customWidth="1"/>
    <col min="4102" max="4102" width="9" style="218" customWidth="1"/>
    <col min="4103" max="4349" width="9.140625" style="218"/>
    <col min="4350" max="4350" width="1.140625" style="218" customWidth="1"/>
    <col min="4351" max="4351" width="5.42578125" style="218" customWidth="1"/>
    <col min="4352" max="4352" width="38.28515625" style="218" customWidth="1"/>
    <col min="4353" max="4353" width="7.85546875" style="218" customWidth="1"/>
    <col min="4354" max="4354" width="6.85546875" style="218" customWidth="1"/>
    <col min="4355" max="4355" width="7.28515625" style="218" customWidth="1"/>
    <col min="4356" max="4356" width="11.5703125" style="218" customWidth="1"/>
    <col min="4357" max="4357" width="8.28515625" style="218" customWidth="1"/>
    <col min="4358" max="4358" width="9" style="218" customWidth="1"/>
    <col min="4359" max="4605" width="9.140625" style="218"/>
    <col min="4606" max="4606" width="1.140625" style="218" customWidth="1"/>
    <col min="4607" max="4607" width="5.42578125" style="218" customWidth="1"/>
    <col min="4608" max="4608" width="38.28515625" style="218" customWidth="1"/>
    <col min="4609" max="4609" width="7.85546875" style="218" customWidth="1"/>
    <col min="4610" max="4610" width="6.85546875" style="218" customWidth="1"/>
    <col min="4611" max="4611" width="7.28515625" style="218" customWidth="1"/>
    <col min="4612" max="4612" width="11.5703125" style="218" customWidth="1"/>
    <col min="4613" max="4613" width="8.28515625" style="218" customWidth="1"/>
    <col min="4614" max="4614" width="9" style="218" customWidth="1"/>
    <col min="4615" max="4861" width="9.140625" style="218"/>
    <col min="4862" max="4862" width="1.140625" style="218" customWidth="1"/>
    <col min="4863" max="4863" width="5.42578125" style="218" customWidth="1"/>
    <col min="4864" max="4864" width="38.28515625" style="218" customWidth="1"/>
    <col min="4865" max="4865" width="7.85546875" style="218" customWidth="1"/>
    <col min="4866" max="4866" width="6.85546875" style="218" customWidth="1"/>
    <col min="4867" max="4867" width="7.28515625" style="218" customWidth="1"/>
    <col min="4868" max="4868" width="11.5703125" style="218" customWidth="1"/>
    <col min="4869" max="4869" width="8.28515625" style="218" customWidth="1"/>
    <col min="4870" max="4870" width="9" style="218" customWidth="1"/>
    <col min="4871" max="5117" width="9.140625" style="218"/>
    <col min="5118" max="5118" width="1.140625" style="218" customWidth="1"/>
    <col min="5119" max="5119" width="5.42578125" style="218" customWidth="1"/>
    <col min="5120" max="5120" width="38.28515625" style="218" customWidth="1"/>
    <col min="5121" max="5121" width="7.85546875" style="218" customWidth="1"/>
    <col min="5122" max="5122" width="6.85546875" style="218" customWidth="1"/>
    <col min="5123" max="5123" width="7.28515625" style="218" customWidth="1"/>
    <col min="5124" max="5124" width="11.5703125" style="218" customWidth="1"/>
    <col min="5125" max="5125" width="8.28515625" style="218" customWidth="1"/>
    <col min="5126" max="5126" width="9" style="218" customWidth="1"/>
    <col min="5127" max="5373" width="9.140625" style="218"/>
    <col min="5374" max="5374" width="1.140625" style="218" customWidth="1"/>
    <col min="5375" max="5375" width="5.42578125" style="218" customWidth="1"/>
    <col min="5376" max="5376" width="38.28515625" style="218" customWidth="1"/>
    <col min="5377" max="5377" width="7.85546875" style="218" customWidth="1"/>
    <col min="5378" max="5378" width="6.85546875" style="218" customWidth="1"/>
    <col min="5379" max="5379" width="7.28515625" style="218" customWidth="1"/>
    <col min="5380" max="5380" width="11.5703125" style="218" customWidth="1"/>
    <col min="5381" max="5381" width="8.28515625" style="218" customWidth="1"/>
    <col min="5382" max="5382" width="9" style="218" customWidth="1"/>
    <col min="5383" max="5629" width="9.140625" style="218"/>
    <col min="5630" max="5630" width="1.140625" style="218" customWidth="1"/>
    <col min="5631" max="5631" width="5.42578125" style="218" customWidth="1"/>
    <col min="5632" max="5632" width="38.28515625" style="218" customWidth="1"/>
    <col min="5633" max="5633" width="7.85546875" style="218" customWidth="1"/>
    <col min="5634" max="5634" width="6.85546875" style="218" customWidth="1"/>
    <col min="5635" max="5635" width="7.28515625" style="218" customWidth="1"/>
    <col min="5636" max="5636" width="11.5703125" style="218" customWidth="1"/>
    <col min="5637" max="5637" width="8.28515625" style="218" customWidth="1"/>
    <col min="5638" max="5638" width="9" style="218" customWidth="1"/>
    <col min="5639" max="5885" width="9.140625" style="218"/>
    <col min="5886" max="5886" width="1.140625" style="218" customWidth="1"/>
    <col min="5887" max="5887" width="5.42578125" style="218" customWidth="1"/>
    <col min="5888" max="5888" width="38.28515625" style="218" customWidth="1"/>
    <col min="5889" max="5889" width="7.85546875" style="218" customWidth="1"/>
    <col min="5890" max="5890" width="6.85546875" style="218" customWidth="1"/>
    <col min="5891" max="5891" width="7.28515625" style="218" customWidth="1"/>
    <col min="5892" max="5892" width="11.5703125" style="218" customWidth="1"/>
    <col min="5893" max="5893" width="8.28515625" style="218" customWidth="1"/>
    <col min="5894" max="5894" width="9" style="218" customWidth="1"/>
    <col min="5895" max="6141" width="9.140625" style="218"/>
    <col min="6142" max="6142" width="1.140625" style="218" customWidth="1"/>
    <col min="6143" max="6143" width="5.42578125" style="218" customWidth="1"/>
    <col min="6144" max="6144" width="38.28515625" style="218" customWidth="1"/>
    <col min="6145" max="6145" width="7.85546875" style="218" customWidth="1"/>
    <col min="6146" max="6146" width="6.85546875" style="218" customWidth="1"/>
    <col min="6147" max="6147" width="7.28515625" style="218" customWidth="1"/>
    <col min="6148" max="6148" width="11.5703125" style="218" customWidth="1"/>
    <col min="6149" max="6149" width="8.28515625" style="218" customWidth="1"/>
    <col min="6150" max="6150" width="9" style="218" customWidth="1"/>
    <col min="6151" max="6397" width="9.140625" style="218"/>
    <col min="6398" max="6398" width="1.140625" style="218" customWidth="1"/>
    <col min="6399" max="6399" width="5.42578125" style="218" customWidth="1"/>
    <col min="6400" max="6400" width="38.28515625" style="218" customWidth="1"/>
    <col min="6401" max="6401" width="7.85546875" style="218" customWidth="1"/>
    <col min="6402" max="6402" width="6.85546875" style="218" customWidth="1"/>
    <col min="6403" max="6403" width="7.28515625" style="218" customWidth="1"/>
    <col min="6404" max="6404" width="11.5703125" style="218" customWidth="1"/>
    <col min="6405" max="6405" width="8.28515625" style="218" customWidth="1"/>
    <col min="6406" max="6406" width="9" style="218" customWidth="1"/>
    <col min="6407" max="6653" width="9.140625" style="218"/>
    <col min="6654" max="6654" width="1.140625" style="218" customWidth="1"/>
    <col min="6655" max="6655" width="5.42578125" style="218" customWidth="1"/>
    <col min="6656" max="6656" width="38.28515625" style="218" customWidth="1"/>
    <col min="6657" max="6657" width="7.85546875" style="218" customWidth="1"/>
    <col min="6658" max="6658" width="6.85546875" style="218" customWidth="1"/>
    <col min="6659" max="6659" width="7.28515625" style="218" customWidth="1"/>
    <col min="6660" max="6660" width="11.5703125" style="218" customWidth="1"/>
    <col min="6661" max="6661" width="8.28515625" style="218" customWidth="1"/>
    <col min="6662" max="6662" width="9" style="218" customWidth="1"/>
    <col min="6663" max="6909" width="9.140625" style="218"/>
    <col min="6910" max="6910" width="1.140625" style="218" customWidth="1"/>
    <col min="6911" max="6911" width="5.42578125" style="218" customWidth="1"/>
    <col min="6912" max="6912" width="38.28515625" style="218" customWidth="1"/>
    <col min="6913" max="6913" width="7.85546875" style="218" customWidth="1"/>
    <col min="6914" max="6914" width="6.85546875" style="218" customWidth="1"/>
    <col min="6915" max="6915" width="7.28515625" style="218" customWidth="1"/>
    <col min="6916" max="6916" width="11.5703125" style="218" customWidth="1"/>
    <col min="6917" max="6917" width="8.28515625" style="218" customWidth="1"/>
    <col min="6918" max="6918" width="9" style="218" customWidth="1"/>
    <col min="6919" max="7165" width="9.140625" style="218"/>
    <col min="7166" max="7166" width="1.140625" style="218" customWidth="1"/>
    <col min="7167" max="7167" width="5.42578125" style="218" customWidth="1"/>
    <col min="7168" max="7168" width="38.28515625" style="218" customWidth="1"/>
    <col min="7169" max="7169" width="7.85546875" style="218" customWidth="1"/>
    <col min="7170" max="7170" width="6.85546875" style="218" customWidth="1"/>
    <col min="7171" max="7171" width="7.28515625" style="218" customWidth="1"/>
    <col min="7172" max="7172" width="11.5703125" style="218" customWidth="1"/>
    <col min="7173" max="7173" width="8.28515625" style="218" customWidth="1"/>
    <col min="7174" max="7174" width="9" style="218" customWidth="1"/>
    <col min="7175" max="7421" width="9.140625" style="218"/>
    <col min="7422" max="7422" width="1.140625" style="218" customWidth="1"/>
    <col min="7423" max="7423" width="5.42578125" style="218" customWidth="1"/>
    <col min="7424" max="7424" width="38.28515625" style="218" customWidth="1"/>
    <col min="7425" max="7425" width="7.85546875" style="218" customWidth="1"/>
    <col min="7426" max="7426" width="6.85546875" style="218" customWidth="1"/>
    <col min="7427" max="7427" width="7.28515625" style="218" customWidth="1"/>
    <col min="7428" max="7428" width="11.5703125" style="218" customWidth="1"/>
    <col min="7429" max="7429" width="8.28515625" style="218" customWidth="1"/>
    <col min="7430" max="7430" width="9" style="218" customWidth="1"/>
    <col min="7431" max="7677" width="9.140625" style="218"/>
    <col min="7678" max="7678" width="1.140625" style="218" customWidth="1"/>
    <col min="7679" max="7679" width="5.42578125" style="218" customWidth="1"/>
    <col min="7680" max="7680" width="38.28515625" style="218" customWidth="1"/>
    <col min="7681" max="7681" width="7.85546875" style="218" customWidth="1"/>
    <col min="7682" max="7682" width="6.85546875" style="218" customWidth="1"/>
    <col min="7683" max="7683" width="7.28515625" style="218" customWidth="1"/>
    <col min="7684" max="7684" width="11.5703125" style="218" customWidth="1"/>
    <col min="7685" max="7685" width="8.28515625" style="218" customWidth="1"/>
    <col min="7686" max="7686" width="9" style="218" customWidth="1"/>
    <col min="7687" max="7933" width="9.140625" style="218"/>
    <col min="7934" max="7934" width="1.140625" style="218" customWidth="1"/>
    <col min="7935" max="7935" width="5.42578125" style="218" customWidth="1"/>
    <col min="7936" max="7936" width="38.28515625" style="218" customWidth="1"/>
    <col min="7937" max="7937" width="7.85546875" style="218" customWidth="1"/>
    <col min="7938" max="7938" width="6.85546875" style="218" customWidth="1"/>
    <col min="7939" max="7939" width="7.28515625" style="218" customWidth="1"/>
    <col min="7940" max="7940" width="11.5703125" style="218" customWidth="1"/>
    <col min="7941" max="7941" width="8.28515625" style="218" customWidth="1"/>
    <col min="7942" max="7942" width="9" style="218" customWidth="1"/>
    <col min="7943" max="8189" width="9.140625" style="218"/>
    <col min="8190" max="8190" width="1.140625" style="218" customWidth="1"/>
    <col min="8191" max="8191" width="5.42578125" style="218" customWidth="1"/>
    <col min="8192" max="8192" width="38.28515625" style="218" customWidth="1"/>
    <col min="8193" max="8193" width="7.85546875" style="218" customWidth="1"/>
    <col min="8194" max="8194" width="6.85546875" style="218" customWidth="1"/>
    <col min="8195" max="8195" width="7.28515625" style="218" customWidth="1"/>
    <col min="8196" max="8196" width="11.5703125" style="218" customWidth="1"/>
    <col min="8197" max="8197" width="8.28515625" style="218" customWidth="1"/>
    <col min="8198" max="8198" width="9" style="218" customWidth="1"/>
    <col min="8199" max="8445" width="9.140625" style="218"/>
    <col min="8446" max="8446" width="1.140625" style="218" customWidth="1"/>
    <col min="8447" max="8447" width="5.42578125" style="218" customWidth="1"/>
    <col min="8448" max="8448" width="38.28515625" style="218" customWidth="1"/>
    <col min="8449" max="8449" width="7.85546875" style="218" customWidth="1"/>
    <col min="8450" max="8450" width="6.85546875" style="218" customWidth="1"/>
    <col min="8451" max="8451" width="7.28515625" style="218" customWidth="1"/>
    <col min="8452" max="8452" width="11.5703125" style="218" customWidth="1"/>
    <col min="8453" max="8453" width="8.28515625" style="218" customWidth="1"/>
    <col min="8454" max="8454" width="9" style="218" customWidth="1"/>
    <col min="8455" max="8701" width="9.140625" style="218"/>
    <col min="8702" max="8702" width="1.140625" style="218" customWidth="1"/>
    <col min="8703" max="8703" width="5.42578125" style="218" customWidth="1"/>
    <col min="8704" max="8704" width="38.28515625" style="218" customWidth="1"/>
    <col min="8705" max="8705" width="7.85546875" style="218" customWidth="1"/>
    <col min="8706" max="8706" width="6.85546875" style="218" customWidth="1"/>
    <col min="8707" max="8707" width="7.28515625" style="218" customWidth="1"/>
    <col min="8708" max="8708" width="11.5703125" style="218" customWidth="1"/>
    <col min="8709" max="8709" width="8.28515625" style="218" customWidth="1"/>
    <col min="8710" max="8710" width="9" style="218" customWidth="1"/>
    <col min="8711" max="8957" width="9.140625" style="218"/>
    <col min="8958" max="8958" width="1.140625" style="218" customWidth="1"/>
    <col min="8959" max="8959" width="5.42578125" style="218" customWidth="1"/>
    <col min="8960" max="8960" width="38.28515625" style="218" customWidth="1"/>
    <col min="8961" max="8961" width="7.85546875" style="218" customWidth="1"/>
    <col min="8962" max="8962" width="6.85546875" style="218" customWidth="1"/>
    <col min="8963" max="8963" width="7.28515625" style="218" customWidth="1"/>
    <col min="8964" max="8964" width="11.5703125" style="218" customWidth="1"/>
    <col min="8965" max="8965" width="8.28515625" style="218" customWidth="1"/>
    <col min="8966" max="8966" width="9" style="218" customWidth="1"/>
    <col min="8967" max="9213" width="9.140625" style="218"/>
    <col min="9214" max="9214" width="1.140625" style="218" customWidth="1"/>
    <col min="9215" max="9215" width="5.42578125" style="218" customWidth="1"/>
    <col min="9216" max="9216" width="38.28515625" style="218" customWidth="1"/>
    <col min="9217" max="9217" width="7.85546875" style="218" customWidth="1"/>
    <col min="9218" max="9218" width="6.85546875" style="218" customWidth="1"/>
    <col min="9219" max="9219" width="7.28515625" style="218" customWidth="1"/>
    <col min="9220" max="9220" width="11.5703125" style="218" customWidth="1"/>
    <col min="9221" max="9221" width="8.28515625" style="218" customWidth="1"/>
    <col min="9222" max="9222" width="9" style="218" customWidth="1"/>
    <col min="9223" max="9469" width="9.140625" style="218"/>
    <col min="9470" max="9470" width="1.140625" style="218" customWidth="1"/>
    <col min="9471" max="9471" width="5.42578125" style="218" customWidth="1"/>
    <col min="9472" max="9472" width="38.28515625" style="218" customWidth="1"/>
    <col min="9473" max="9473" width="7.85546875" style="218" customWidth="1"/>
    <col min="9474" max="9474" width="6.85546875" style="218" customWidth="1"/>
    <col min="9475" max="9475" width="7.28515625" style="218" customWidth="1"/>
    <col min="9476" max="9476" width="11.5703125" style="218" customWidth="1"/>
    <col min="9477" max="9477" width="8.28515625" style="218" customWidth="1"/>
    <col min="9478" max="9478" width="9" style="218" customWidth="1"/>
    <col min="9479" max="9725" width="9.140625" style="218"/>
    <col min="9726" max="9726" width="1.140625" style="218" customWidth="1"/>
    <col min="9727" max="9727" width="5.42578125" style="218" customWidth="1"/>
    <col min="9728" max="9728" width="38.28515625" style="218" customWidth="1"/>
    <col min="9729" max="9729" width="7.85546875" style="218" customWidth="1"/>
    <col min="9730" max="9730" width="6.85546875" style="218" customWidth="1"/>
    <col min="9731" max="9731" width="7.28515625" style="218" customWidth="1"/>
    <col min="9732" max="9732" width="11.5703125" style="218" customWidth="1"/>
    <col min="9733" max="9733" width="8.28515625" style="218" customWidth="1"/>
    <col min="9734" max="9734" width="9" style="218" customWidth="1"/>
    <col min="9735" max="9981" width="9.140625" style="218"/>
    <col min="9982" max="9982" width="1.140625" style="218" customWidth="1"/>
    <col min="9983" max="9983" width="5.42578125" style="218" customWidth="1"/>
    <col min="9984" max="9984" width="38.28515625" style="218" customWidth="1"/>
    <col min="9985" max="9985" width="7.85546875" style="218" customWidth="1"/>
    <col min="9986" max="9986" width="6.85546875" style="218" customWidth="1"/>
    <col min="9987" max="9987" width="7.28515625" style="218" customWidth="1"/>
    <col min="9988" max="9988" width="11.5703125" style="218" customWidth="1"/>
    <col min="9989" max="9989" width="8.28515625" style="218" customWidth="1"/>
    <col min="9990" max="9990" width="9" style="218" customWidth="1"/>
    <col min="9991" max="10237" width="9.140625" style="218"/>
    <col min="10238" max="10238" width="1.140625" style="218" customWidth="1"/>
    <col min="10239" max="10239" width="5.42578125" style="218" customWidth="1"/>
    <col min="10240" max="10240" width="38.28515625" style="218" customWidth="1"/>
    <col min="10241" max="10241" width="7.85546875" style="218" customWidth="1"/>
    <col min="10242" max="10242" width="6.85546875" style="218" customWidth="1"/>
    <col min="10243" max="10243" width="7.28515625" style="218" customWidth="1"/>
    <col min="10244" max="10244" width="11.5703125" style="218" customWidth="1"/>
    <col min="10245" max="10245" width="8.28515625" style="218" customWidth="1"/>
    <col min="10246" max="10246" width="9" style="218" customWidth="1"/>
    <col min="10247" max="10493" width="9.140625" style="218"/>
    <col min="10494" max="10494" width="1.140625" style="218" customWidth="1"/>
    <col min="10495" max="10495" width="5.42578125" style="218" customWidth="1"/>
    <col min="10496" max="10496" width="38.28515625" style="218" customWidth="1"/>
    <col min="10497" max="10497" width="7.85546875" style="218" customWidth="1"/>
    <col min="10498" max="10498" width="6.85546875" style="218" customWidth="1"/>
    <col min="10499" max="10499" width="7.28515625" style="218" customWidth="1"/>
    <col min="10500" max="10500" width="11.5703125" style="218" customWidth="1"/>
    <col min="10501" max="10501" width="8.28515625" style="218" customWidth="1"/>
    <col min="10502" max="10502" width="9" style="218" customWidth="1"/>
    <col min="10503" max="10749" width="9.140625" style="218"/>
    <col min="10750" max="10750" width="1.140625" style="218" customWidth="1"/>
    <col min="10751" max="10751" width="5.42578125" style="218" customWidth="1"/>
    <col min="10752" max="10752" width="38.28515625" style="218" customWidth="1"/>
    <col min="10753" max="10753" width="7.85546875" style="218" customWidth="1"/>
    <col min="10754" max="10754" width="6.85546875" style="218" customWidth="1"/>
    <col min="10755" max="10755" width="7.28515625" style="218" customWidth="1"/>
    <col min="10756" max="10756" width="11.5703125" style="218" customWidth="1"/>
    <col min="10757" max="10757" width="8.28515625" style="218" customWidth="1"/>
    <col min="10758" max="10758" width="9" style="218" customWidth="1"/>
    <col min="10759" max="11005" width="9.140625" style="218"/>
    <col min="11006" max="11006" width="1.140625" style="218" customWidth="1"/>
    <col min="11007" max="11007" width="5.42578125" style="218" customWidth="1"/>
    <col min="11008" max="11008" width="38.28515625" style="218" customWidth="1"/>
    <col min="11009" max="11009" width="7.85546875" style="218" customWidth="1"/>
    <col min="11010" max="11010" width="6.85546875" style="218" customWidth="1"/>
    <col min="11011" max="11011" width="7.28515625" style="218" customWidth="1"/>
    <col min="11012" max="11012" width="11.5703125" style="218" customWidth="1"/>
    <col min="11013" max="11013" width="8.28515625" style="218" customWidth="1"/>
    <col min="11014" max="11014" width="9" style="218" customWidth="1"/>
    <col min="11015" max="11261" width="9.140625" style="218"/>
    <col min="11262" max="11262" width="1.140625" style="218" customWidth="1"/>
    <col min="11263" max="11263" width="5.42578125" style="218" customWidth="1"/>
    <col min="11264" max="11264" width="38.28515625" style="218" customWidth="1"/>
    <col min="11265" max="11265" width="7.85546875" style="218" customWidth="1"/>
    <col min="11266" max="11266" width="6.85546875" style="218" customWidth="1"/>
    <col min="11267" max="11267" width="7.28515625" style="218" customWidth="1"/>
    <col min="11268" max="11268" width="11.5703125" style="218" customWidth="1"/>
    <col min="11269" max="11269" width="8.28515625" style="218" customWidth="1"/>
    <col min="11270" max="11270" width="9" style="218" customWidth="1"/>
    <col min="11271" max="11517" width="9.140625" style="218"/>
    <col min="11518" max="11518" width="1.140625" style="218" customWidth="1"/>
    <col min="11519" max="11519" width="5.42578125" style="218" customWidth="1"/>
    <col min="11520" max="11520" width="38.28515625" style="218" customWidth="1"/>
    <col min="11521" max="11521" width="7.85546875" style="218" customWidth="1"/>
    <col min="11522" max="11522" width="6.85546875" style="218" customWidth="1"/>
    <col min="11523" max="11523" width="7.28515625" style="218" customWidth="1"/>
    <col min="11524" max="11524" width="11.5703125" style="218" customWidth="1"/>
    <col min="11525" max="11525" width="8.28515625" style="218" customWidth="1"/>
    <col min="11526" max="11526" width="9" style="218" customWidth="1"/>
    <col min="11527" max="11773" width="9.140625" style="218"/>
    <col min="11774" max="11774" width="1.140625" style="218" customWidth="1"/>
    <col min="11775" max="11775" width="5.42578125" style="218" customWidth="1"/>
    <col min="11776" max="11776" width="38.28515625" style="218" customWidth="1"/>
    <col min="11777" max="11777" width="7.85546875" style="218" customWidth="1"/>
    <col min="11778" max="11778" width="6.85546875" style="218" customWidth="1"/>
    <col min="11779" max="11779" width="7.28515625" style="218" customWidth="1"/>
    <col min="11780" max="11780" width="11.5703125" style="218" customWidth="1"/>
    <col min="11781" max="11781" width="8.28515625" style="218" customWidth="1"/>
    <col min="11782" max="11782" width="9" style="218" customWidth="1"/>
    <col min="11783" max="12029" width="9.140625" style="218"/>
    <col min="12030" max="12030" width="1.140625" style="218" customWidth="1"/>
    <col min="12031" max="12031" width="5.42578125" style="218" customWidth="1"/>
    <col min="12032" max="12032" width="38.28515625" style="218" customWidth="1"/>
    <col min="12033" max="12033" width="7.85546875" style="218" customWidth="1"/>
    <col min="12034" max="12034" width="6.85546875" style="218" customWidth="1"/>
    <col min="12035" max="12035" width="7.28515625" style="218" customWidth="1"/>
    <col min="12036" max="12036" width="11.5703125" style="218" customWidth="1"/>
    <col min="12037" max="12037" width="8.28515625" style="218" customWidth="1"/>
    <col min="12038" max="12038" width="9" style="218" customWidth="1"/>
    <col min="12039" max="12285" width="9.140625" style="218"/>
    <col min="12286" max="12286" width="1.140625" style="218" customWidth="1"/>
    <col min="12287" max="12287" width="5.42578125" style="218" customWidth="1"/>
    <col min="12288" max="12288" width="38.28515625" style="218" customWidth="1"/>
    <col min="12289" max="12289" width="7.85546875" style="218" customWidth="1"/>
    <col min="12290" max="12290" width="6.85546875" style="218" customWidth="1"/>
    <col min="12291" max="12291" width="7.28515625" style="218" customWidth="1"/>
    <col min="12292" max="12292" width="11.5703125" style="218" customWidth="1"/>
    <col min="12293" max="12293" width="8.28515625" style="218" customWidth="1"/>
    <col min="12294" max="12294" width="9" style="218" customWidth="1"/>
    <col min="12295" max="12541" width="9.140625" style="218"/>
    <col min="12542" max="12542" width="1.140625" style="218" customWidth="1"/>
    <col min="12543" max="12543" width="5.42578125" style="218" customWidth="1"/>
    <col min="12544" max="12544" width="38.28515625" style="218" customWidth="1"/>
    <col min="12545" max="12545" width="7.85546875" style="218" customWidth="1"/>
    <col min="12546" max="12546" width="6.85546875" style="218" customWidth="1"/>
    <col min="12547" max="12547" width="7.28515625" style="218" customWidth="1"/>
    <col min="12548" max="12548" width="11.5703125" style="218" customWidth="1"/>
    <col min="12549" max="12549" width="8.28515625" style="218" customWidth="1"/>
    <col min="12550" max="12550" width="9" style="218" customWidth="1"/>
    <col min="12551" max="12797" width="9.140625" style="218"/>
    <col min="12798" max="12798" width="1.140625" style="218" customWidth="1"/>
    <col min="12799" max="12799" width="5.42578125" style="218" customWidth="1"/>
    <col min="12800" max="12800" width="38.28515625" style="218" customWidth="1"/>
    <col min="12801" max="12801" width="7.85546875" style="218" customWidth="1"/>
    <col min="12802" max="12802" width="6.85546875" style="218" customWidth="1"/>
    <col min="12803" max="12803" width="7.28515625" style="218" customWidth="1"/>
    <col min="12804" max="12804" width="11.5703125" style="218" customWidth="1"/>
    <col min="12805" max="12805" width="8.28515625" style="218" customWidth="1"/>
    <col min="12806" max="12806" width="9" style="218" customWidth="1"/>
    <col min="12807" max="13053" width="9.140625" style="218"/>
    <col min="13054" max="13054" width="1.140625" style="218" customWidth="1"/>
    <col min="13055" max="13055" width="5.42578125" style="218" customWidth="1"/>
    <col min="13056" max="13056" width="38.28515625" style="218" customWidth="1"/>
    <col min="13057" max="13057" width="7.85546875" style="218" customWidth="1"/>
    <col min="13058" max="13058" width="6.85546875" style="218" customWidth="1"/>
    <col min="13059" max="13059" width="7.28515625" style="218" customWidth="1"/>
    <col min="13060" max="13060" width="11.5703125" style="218" customWidth="1"/>
    <col min="13061" max="13061" width="8.28515625" style="218" customWidth="1"/>
    <col min="13062" max="13062" width="9" style="218" customWidth="1"/>
    <col min="13063" max="13309" width="9.140625" style="218"/>
    <col min="13310" max="13310" width="1.140625" style="218" customWidth="1"/>
    <col min="13311" max="13311" width="5.42578125" style="218" customWidth="1"/>
    <col min="13312" max="13312" width="38.28515625" style="218" customWidth="1"/>
    <col min="13313" max="13313" width="7.85546875" style="218" customWidth="1"/>
    <col min="13314" max="13314" width="6.85546875" style="218" customWidth="1"/>
    <col min="13315" max="13315" width="7.28515625" style="218" customWidth="1"/>
    <col min="13316" max="13316" width="11.5703125" style="218" customWidth="1"/>
    <col min="13317" max="13317" width="8.28515625" style="218" customWidth="1"/>
    <col min="13318" max="13318" width="9" style="218" customWidth="1"/>
    <col min="13319" max="13565" width="9.140625" style="218"/>
    <col min="13566" max="13566" width="1.140625" style="218" customWidth="1"/>
    <col min="13567" max="13567" width="5.42578125" style="218" customWidth="1"/>
    <col min="13568" max="13568" width="38.28515625" style="218" customWidth="1"/>
    <col min="13569" max="13569" width="7.85546875" style="218" customWidth="1"/>
    <col min="13570" max="13570" width="6.85546875" style="218" customWidth="1"/>
    <col min="13571" max="13571" width="7.28515625" style="218" customWidth="1"/>
    <col min="13572" max="13572" width="11.5703125" style="218" customWidth="1"/>
    <col min="13573" max="13573" width="8.28515625" style="218" customWidth="1"/>
    <col min="13574" max="13574" width="9" style="218" customWidth="1"/>
    <col min="13575" max="13821" width="9.140625" style="218"/>
    <col min="13822" max="13822" width="1.140625" style="218" customWidth="1"/>
    <col min="13823" max="13823" width="5.42578125" style="218" customWidth="1"/>
    <col min="13824" max="13824" width="38.28515625" style="218" customWidth="1"/>
    <col min="13825" max="13825" width="7.85546875" style="218" customWidth="1"/>
    <col min="13826" max="13826" width="6.85546875" style="218" customWidth="1"/>
    <col min="13827" max="13827" width="7.28515625" style="218" customWidth="1"/>
    <col min="13828" max="13828" width="11.5703125" style="218" customWidth="1"/>
    <col min="13829" max="13829" width="8.28515625" style="218" customWidth="1"/>
    <col min="13830" max="13830" width="9" style="218" customWidth="1"/>
    <col min="13831" max="14077" width="9.140625" style="218"/>
    <col min="14078" max="14078" width="1.140625" style="218" customWidth="1"/>
    <col min="14079" max="14079" width="5.42578125" style="218" customWidth="1"/>
    <col min="14080" max="14080" width="38.28515625" style="218" customWidth="1"/>
    <col min="14081" max="14081" width="7.85546875" style="218" customWidth="1"/>
    <col min="14082" max="14082" width="6.85546875" style="218" customWidth="1"/>
    <col min="14083" max="14083" width="7.28515625" style="218" customWidth="1"/>
    <col min="14084" max="14084" width="11.5703125" style="218" customWidth="1"/>
    <col min="14085" max="14085" width="8.28515625" style="218" customWidth="1"/>
    <col min="14086" max="14086" width="9" style="218" customWidth="1"/>
    <col min="14087" max="14333" width="9.140625" style="218"/>
    <col min="14334" max="14334" width="1.140625" style="218" customWidth="1"/>
    <col min="14335" max="14335" width="5.42578125" style="218" customWidth="1"/>
    <col min="14336" max="14336" width="38.28515625" style="218" customWidth="1"/>
    <col min="14337" max="14337" width="7.85546875" style="218" customWidth="1"/>
    <col min="14338" max="14338" width="6.85546875" style="218" customWidth="1"/>
    <col min="14339" max="14339" width="7.28515625" style="218" customWidth="1"/>
    <col min="14340" max="14340" width="11.5703125" style="218" customWidth="1"/>
    <col min="14341" max="14341" width="8.28515625" style="218" customWidth="1"/>
    <col min="14342" max="14342" width="9" style="218" customWidth="1"/>
    <col min="14343" max="14589" width="9.140625" style="218"/>
    <col min="14590" max="14590" width="1.140625" style="218" customWidth="1"/>
    <col min="14591" max="14591" width="5.42578125" style="218" customWidth="1"/>
    <col min="14592" max="14592" width="38.28515625" style="218" customWidth="1"/>
    <col min="14593" max="14593" width="7.85546875" style="218" customWidth="1"/>
    <col min="14594" max="14594" width="6.85546875" style="218" customWidth="1"/>
    <col min="14595" max="14595" width="7.28515625" style="218" customWidth="1"/>
    <col min="14596" max="14596" width="11.5703125" style="218" customWidth="1"/>
    <col min="14597" max="14597" width="8.28515625" style="218" customWidth="1"/>
    <col min="14598" max="14598" width="9" style="218" customWidth="1"/>
    <col min="14599" max="14845" width="9.140625" style="218"/>
    <col min="14846" max="14846" width="1.140625" style="218" customWidth="1"/>
    <col min="14847" max="14847" width="5.42578125" style="218" customWidth="1"/>
    <col min="14848" max="14848" width="38.28515625" style="218" customWidth="1"/>
    <col min="14849" max="14849" width="7.85546875" style="218" customWidth="1"/>
    <col min="14850" max="14850" width="6.85546875" style="218" customWidth="1"/>
    <col min="14851" max="14851" width="7.28515625" style="218" customWidth="1"/>
    <col min="14852" max="14852" width="11.5703125" style="218" customWidth="1"/>
    <col min="14853" max="14853" width="8.28515625" style="218" customWidth="1"/>
    <col min="14854" max="14854" width="9" style="218" customWidth="1"/>
    <col min="14855" max="15101" width="9.140625" style="218"/>
    <col min="15102" max="15102" width="1.140625" style="218" customWidth="1"/>
    <col min="15103" max="15103" width="5.42578125" style="218" customWidth="1"/>
    <col min="15104" max="15104" width="38.28515625" style="218" customWidth="1"/>
    <col min="15105" max="15105" width="7.85546875" style="218" customWidth="1"/>
    <col min="15106" max="15106" width="6.85546875" style="218" customWidth="1"/>
    <col min="15107" max="15107" width="7.28515625" style="218" customWidth="1"/>
    <col min="15108" max="15108" width="11.5703125" style="218" customWidth="1"/>
    <col min="15109" max="15109" width="8.28515625" style="218" customWidth="1"/>
    <col min="15110" max="15110" width="9" style="218" customWidth="1"/>
    <col min="15111" max="15357" width="9.140625" style="218"/>
    <col min="15358" max="15358" width="1.140625" style="218" customWidth="1"/>
    <col min="15359" max="15359" width="5.42578125" style="218" customWidth="1"/>
    <col min="15360" max="15360" width="38.28515625" style="218" customWidth="1"/>
    <col min="15361" max="15361" width="7.85546875" style="218" customWidth="1"/>
    <col min="15362" max="15362" width="6.85546875" style="218" customWidth="1"/>
    <col min="15363" max="15363" width="7.28515625" style="218" customWidth="1"/>
    <col min="15364" max="15364" width="11.5703125" style="218" customWidth="1"/>
    <col min="15365" max="15365" width="8.28515625" style="218" customWidth="1"/>
    <col min="15366" max="15366" width="9" style="218" customWidth="1"/>
    <col min="15367" max="15613" width="9.140625" style="218"/>
    <col min="15614" max="15614" width="1.140625" style="218" customWidth="1"/>
    <col min="15615" max="15615" width="5.42578125" style="218" customWidth="1"/>
    <col min="15616" max="15616" width="38.28515625" style="218" customWidth="1"/>
    <col min="15617" max="15617" width="7.85546875" style="218" customWidth="1"/>
    <col min="15618" max="15618" width="6.85546875" style="218" customWidth="1"/>
    <col min="15619" max="15619" width="7.28515625" style="218" customWidth="1"/>
    <col min="15620" max="15620" width="11.5703125" style="218" customWidth="1"/>
    <col min="15621" max="15621" width="8.28515625" style="218" customWidth="1"/>
    <col min="15622" max="15622" width="9" style="218" customWidth="1"/>
    <col min="15623" max="15869" width="9.140625" style="218"/>
    <col min="15870" max="15870" width="1.140625" style="218" customWidth="1"/>
    <col min="15871" max="15871" width="5.42578125" style="218" customWidth="1"/>
    <col min="15872" max="15872" width="38.28515625" style="218" customWidth="1"/>
    <col min="15873" max="15873" width="7.85546875" style="218" customWidth="1"/>
    <col min="15874" max="15874" width="6.85546875" style="218" customWidth="1"/>
    <col min="15875" max="15875" width="7.28515625" style="218" customWidth="1"/>
    <col min="15876" max="15876" width="11.5703125" style="218" customWidth="1"/>
    <col min="15877" max="15877" width="8.28515625" style="218" customWidth="1"/>
    <col min="15878" max="15878" width="9" style="218" customWidth="1"/>
    <col min="15879" max="16125" width="9.140625" style="218"/>
    <col min="16126" max="16126" width="1.140625" style="218" customWidth="1"/>
    <col min="16127" max="16127" width="5.42578125" style="218" customWidth="1"/>
    <col min="16128" max="16128" width="38.28515625" style="218" customWidth="1"/>
    <col min="16129" max="16129" width="7.85546875" style="218" customWidth="1"/>
    <col min="16130" max="16130" width="6.85546875" style="218" customWidth="1"/>
    <col min="16131" max="16131" width="7.28515625" style="218" customWidth="1"/>
    <col min="16132" max="16132" width="11.5703125" style="218" customWidth="1"/>
    <col min="16133" max="16133" width="8.28515625" style="218" customWidth="1"/>
    <col min="16134" max="16134" width="9" style="218" customWidth="1"/>
    <col min="16135" max="16384" width="9.140625" style="218"/>
  </cols>
  <sheetData>
    <row r="1" spans="1:7" ht="15.75" x14ac:dyDescent="0.25">
      <c r="E1" s="219" t="s">
        <v>300</v>
      </c>
      <c r="F1" s="219"/>
    </row>
    <row r="2" spans="1:7" ht="15.75" x14ac:dyDescent="0.25">
      <c r="E2" s="219" t="s">
        <v>713</v>
      </c>
      <c r="F2" s="219"/>
    </row>
    <row r="3" spans="1:7" ht="15.75" x14ac:dyDescent="0.25">
      <c r="E3" s="217" t="s">
        <v>424</v>
      </c>
      <c r="F3" s="219"/>
    </row>
    <row r="4" spans="1:7" ht="15.75" x14ac:dyDescent="0.25">
      <c r="E4" s="219" t="s">
        <v>549</v>
      </c>
      <c r="F4" s="219"/>
    </row>
    <row r="5" spans="1:7" ht="10.5" customHeight="1" x14ac:dyDescent="0.2"/>
    <row r="6" spans="1:7" x14ac:dyDescent="0.2">
      <c r="A6" s="627" t="s">
        <v>714</v>
      </c>
      <c r="B6" s="627"/>
      <c r="C6" s="627"/>
      <c r="D6" s="627"/>
      <c r="E6" s="627"/>
      <c r="F6" s="627"/>
    </row>
    <row r="7" spans="1:7" x14ac:dyDescent="0.2">
      <c r="B7" s="221"/>
      <c r="C7" s="627" t="s">
        <v>550</v>
      </c>
      <c r="D7" s="627"/>
      <c r="E7" s="627"/>
    </row>
    <row r="8" spans="1:7" ht="13.5" customHeight="1" x14ac:dyDescent="0.2">
      <c r="B8" s="221"/>
      <c r="C8" s="222"/>
      <c r="D8" s="222"/>
      <c r="E8" s="222"/>
    </row>
    <row r="9" spans="1:7" ht="15" x14ac:dyDescent="0.25">
      <c r="B9" s="687" t="s">
        <v>254</v>
      </c>
      <c r="C9" s="690" t="s">
        <v>551</v>
      </c>
      <c r="D9" s="687" t="s">
        <v>552</v>
      </c>
      <c r="E9" s="686" t="s">
        <v>0</v>
      </c>
      <c r="F9" s="223"/>
    </row>
    <row r="10" spans="1:7" ht="15" x14ac:dyDescent="0.25">
      <c r="B10" s="688"/>
      <c r="C10" s="691"/>
      <c r="D10" s="688"/>
      <c r="E10" s="686"/>
      <c r="F10" s="223"/>
    </row>
    <row r="11" spans="1:7" ht="15" x14ac:dyDescent="0.25">
      <c r="B11" s="688"/>
      <c r="C11" s="691"/>
      <c r="D11" s="688"/>
      <c r="E11" s="686"/>
      <c r="F11" s="223"/>
    </row>
    <row r="12" spans="1:7" ht="15" x14ac:dyDescent="0.25">
      <c r="B12" s="689"/>
      <c r="C12" s="692"/>
      <c r="D12" s="689"/>
      <c r="E12" s="686"/>
      <c r="F12" s="223"/>
    </row>
    <row r="13" spans="1:7" ht="42.75" x14ac:dyDescent="0.2">
      <c r="B13" s="224" t="s">
        <v>7</v>
      </c>
      <c r="C13" s="225" t="s">
        <v>94</v>
      </c>
      <c r="D13" s="226" t="s">
        <v>126</v>
      </c>
      <c r="E13" s="227"/>
      <c r="F13" s="228"/>
    </row>
    <row r="14" spans="1:7" ht="15" x14ac:dyDescent="0.25">
      <c r="B14" s="229" t="s">
        <v>8</v>
      </c>
      <c r="C14" s="230" t="s">
        <v>1</v>
      </c>
      <c r="D14" s="231"/>
      <c r="E14" s="232">
        <v>66</v>
      </c>
      <c r="F14" s="223"/>
    </row>
    <row r="15" spans="1:7" ht="15" x14ac:dyDescent="0.25">
      <c r="B15" s="229" t="s">
        <v>9</v>
      </c>
      <c r="C15" s="230" t="s">
        <v>45</v>
      </c>
      <c r="D15" s="231"/>
      <c r="E15" s="232">
        <v>0.12</v>
      </c>
      <c r="F15" s="223"/>
      <c r="G15" s="218"/>
    </row>
    <row r="16" spans="1:7" ht="15" x14ac:dyDescent="0.25">
      <c r="B16" s="229" t="s">
        <v>10</v>
      </c>
      <c r="C16" s="230" t="s">
        <v>50</v>
      </c>
      <c r="D16" s="231"/>
      <c r="E16" s="232">
        <v>0.7</v>
      </c>
      <c r="F16" s="223"/>
      <c r="G16" s="218"/>
    </row>
    <row r="17" spans="2:7" ht="15" x14ac:dyDescent="0.25">
      <c r="B17" s="229" t="s">
        <v>11</v>
      </c>
      <c r="C17" s="230" t="s">
        <v>54</v>
      </c>
      <c r="D17" s="231"/>
      <c r="E17" s="232">
        <v>14.3</v>
      </c>
      <c r="F17" s="223"/>
      <c r="G17" s="218"/>
    </row>
    <row r="18" spans="2:7" ht="15" x14ac:dyDescent="0.25">
      <c r="B18" s="229" t="s">
        <v>65</v>
      </c>
      <c r="C18" s="230" t="s">
        <v>5</v>
      </c>
      <c r="D18" s="231"/>
      <c r="E18" s="232">
        <v>1.8</v>
      </c>
      <c r="F18" s="223"/>
      <c r="G18" s="218"/>
    </row>
    <row r="19" spans="2:7" ht="15" x14ac:dyDescent="0.25">
      <c r="B19" s="229" t="s">
        <v>120</v>
      </c>
      <c r="C19" s="230" t="s">
        <v>6</v>
      </c>
      <c r="D19" s="231"/>
      <c r="E19" s="232">
        <v>0</v>
      </c>
      <c r="F19" s="223"/>
      <c r="G19" s="218"/>
    </row>
    <row r="20" spans="2:7" ht="15" x14ac:dyDescent="0.25">
      <c r="B20" s="224"/>
      <c r="C20" s="234" t="s">
        <v>553</v>
      </c>
      <c r="D20" s="226"/>
      <c r="E20" s="233">
        <f>+E14+E15+E16+E17+E18+E19</f>
        <v>82.92</v>
      </c>
      <c r="F20" s="223"/>
      <c r="G20" s="218"/>
    </row>
    <row r="21" spans="2:7" ht="15" x14ac:dyDescent="0.25">
      <c r="B21" s="224" t="s">
        <v>12</v>
      </c>
      <c r="C21" s="235" t="s">
        <v>92</v>
      </c>
      <c r="D21" s="226" t="s">
        <v>122</v>
      </c>
      <c r="E21" s="233"/>
      <c r="F21" s="223"/>
      <c r="G21" s="218"/>
    </row>
    <row r="22" spans="2:7" ht="15" x14ac:dyDescent="0.25">
      <c r="B22" s="229" t="s">
        <v>13</v>
      </c>
      <c r="C22" s="230" t="s">
        <v>291</v>
      </c>
      <c r="D22" s="231"/>
      <c r="E22" s="232">
        <v>0</v>
      </c>
      <c r="F22" s="223"/>
      <c r="G22" s="218"/>
    </row>
    <row r="23" spans="2:7" ht="15" x14ac:dyDescent="0.25">
      <c r="B23" s="229" t="s">
        <v>554</v>
      </c>
      <c r="C23" s="230" t="s">
        <v>223</v>
      </c>
      <c r="D23" s="226"/>
      <c r="E23" s="232">
        <v>1.6</v>
      </c>
      <c r="F23" s="223"/>
      <c r="G23" s="218"/>
    </row>
    <row r="24" spans="2:7" ht="15" x14ac:dyDescent="0.25">
      <c r="B24" s="229" t="s">
        <v>555</v>
      </c>
      <c r="C24" s="230" t="s">
        <v>327</v>
      </c>
      <c r="D24" s="231"/>
      <c r="E24" s="232">
        <v>0</v>
      </c>
      <c r="F24" s="223"/>
      <c r="G24" s="218"/>
    </row>
    <row r="25" spans="2:7" ht="15" x14ac:dyDescent="0.25">
      <c r="B25" s="229" t="s">
        <v>556</v>
      </c>
      <c r="C25" s="230" t="s">
        <v>331</v>
      </c>
      <c r="D25" s="226"/>
      <c r="E25" s="232">
        <v>0</v>
      </c>
      <c r="F25" s="223"/>
      <c r="G25" s="218"/>
    </row>
    <row r="26" spans="2:7" ht="15" x14ac:dyDescent="0.25">
      <c r="B26" s="229" t="s">
        <v>557</v>
      </c>
      <c r="C26" s="230" t="s">
        <v>4</v>
      </c>
      <c r="D26" s="231"/>
      <c r="E26" s="232">
        <v>0</v>
      </c>
      <c r="F26" s="223"/>
    </row>
    <row r="27" spans="2:7" ht="15" x14ac:dyDescent="0.25">
      <c r="B27" s="229" t="s">
        <v>558</v>
      </c>
      <c r="C27" s="230" t="s">
        <v>39</v>
      </c>
      <c r="D27" s="226"/>
      <c r="E27" s="232">
        <v>0</v>
      </c>
      <c r="F27" s="223"/>
    </row>
    <row r="28" spans="2:7" ht="30" x14ac:dyDescent="0.25">
      <c r="B28" s="229" t="s">
        <v>559</v>
      </c>
      <c r="C28" s="236" t="s">
        <v>251</v>
      </c>
      <c r="D28" s="231"/>
      <c r="E28" s="232">
        <v>0</v>
      </c>
      <c r="F28" s="223"/>
    </row>
    <row r="29" spans="2:7" ht="15" x14ac:dyDescent="0.25">
      <c r="B29" s="229" t="s">
        <v>650</v>
      </c>
      <c r="C29" s="375" t="s">
        <v>651</v>
      </c>
      <c r="D29" s="231"/>
      <c r="E29" s="232">
        <v>15.4</v>
      </c>
      <c r="F29" s="223"/>
    </row>
    <row r="30" spans="2:7" ht="15" x14ac:dyDescent="0.25">
      <c r="B30" s="229"/>
      <c r="C30" s="235" t="s">
        <v>560</v>
      </c>
      <c r="D30" s="226"/>
      <c r="E30" s="233">
        <f>SUM(E22:E29)</f>
        <v>17</v>
      </c>
      <c r="F30" s="223"/>
    </row>
    <row r="31" spans="2:7" ht="29.25" x14ac:dyDescent="0.25">
      <c r="B31" s="224" t="s">
        <v>14</v>
      </c>
      <c r="C31" s="234" t="s">
        <v>561</v>
      </c>
      <c r="D31" s="226" t="s">
        <v>124</v>
      </c>
      <c r="E31" s="232">
        <f>E32</f>
        <v>0</v>
      </c>
      <c r="F31" s="223"/>
    </row>
    <row r="32" spans="2:7" ht="15" x14ac:dyDescent="0.25">
      <c r="B32" s="229" t="s">
        <v>15</v>
      </c>
      <c r="C32" s="231" t="s">
        <v>99</v>
      </c>
      <c r="D32" s="231"/>
      <c r="E32" s="232">
        <v>0</v>
      </c>
      <c r="F32" s="223"/>
    </row>
    <row r="33" spans="2:6" ht="15" x14ac:dyDescent="0.25">
      <c r="B33" s="224" t="s">
        <v>14</v>
      </c>
      <c r="C33" s="234" t="s">
        <v>562</v>
      </c>
      <c r="D33" s="231"/>
      <c r="E33" s="232">
        <f>+E32</f>
        <v>0</v>
      </c>
      <c r="F33" s="223"/>
    </row>
    <row r="34" spans="2:6" ht="15" x14ac:dyDescent="0.25">
      <c r="B34" s="224"/>
      <c r="C34" s="235" t="s">
        <v>118</v>
      </c>
      <c r="D34" s="226"/>
      <c r="E34" s="233">
        <f>E20+E30+E33</f>
        <v>99.92</v>
      </c>
      <c r="F34" s="223"/>
    </row>
    <row r="35" spans="2:6" x14ac:dyDescent="0.2">
      <c r="B35" s="237"/>
      <c r="E35" s="238"/>
    </row>
    <row r="36" spans="2:6" ht="11.25" customHeight="1" x14ac:dyDescent="0.2"/>
  </sheetData>
  <mergeCells count="6">
    <mergeCell ref="A6:F6"/>
    <mergeCell ref="E9:E12"/>
    <mergeCell ref="C7:E7"/>
    <mergeCell ref="B9:B12"/>
    <mergeCell ref="C9:C12"/>
    <mergeCell ref="D9:D12"/>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C2A79F-E379-4385-94D6-C375089BFDA5}">
  <sheetPr>
    <tabColor rgb="FF92D050"/>
  </sheetPr>
  <dimension ref="A1:I68"/>
  <sheetViews>
    <sheetView zoomScaleNormal="100" workbookViewId="0">
      <selection activeCell="D7" sqref="D7"/>
    </sheetView>
  </sheetViews>
  <sheetFormatPr defaultColWidth="9.140625" defaultRowHeight="12.75" x14ac:dyDescent="0.2"/>
  <cols>
    <col min="1" max="1" width="47.42578125" style="126" customWidth="1"/>
    <col min="2" max="2" width="14.140625" style="126" customWidth="1"/>
    <col min="3" max="3" width="16.42578125" style="126" customWidth="1"/>
    <col min="4" max="4" width="20.85546875" style="126" customWidth="1"/>
    <col min="5" max="5" width="9.7109375" style="126" customWidth="1"/>
    <col min="6" max="6" width="13.42578125" style="126" customWidth="1"/>
    <col min="7" max="8" width="7.7109375" style="126" customWidth="1"/>
    <col min="9" max="9" width="9.42578125" style="126" customWidth="1"/>
    <col min="10" max="10" width="7.85546875" style="126" customWidth="1"/>
    <col min="11" max="248" width="9.140625" style="126"/>
    <col min="249" max="249" width="35.42578125" style="126" customWidth="1"/>
    <col min="250" max="250" width="7.85546875" style="126" customWidth="1"/>
    <col min="251" max="251" width="7.42578125" style="126" customWidth="1"/>
    <col min="252" max="252" width="8.140625" style="126" customWidth="1"/>
    <col min="253" max="253" width="6.85546875" style="126" customWidth="1"/>
    <col min="254" max="254" width="7" style="126" customWidth="1"/>
    <col min="255" max="258" width="6.85546875" style="126" customWidth="1"/>
    <col min="259" max="260" width="7" style="126" customWidth="1"/>
    <col min="261" max="261" width="7.140625" style="126" customWidth="1"/>
    <col min="262" max="262" width="8.28515625" style="126" customWidth="1"/>
    <col min="263" max="264" width="7.7109375" style="126" customWidth="1"/>
    <col min="265" max="265" width="9.42578125" style="126" customWidth="1"/>
    <col min="266" max="266" width="7.85546875" style="126" customWidth="1"/>
    <col min="267" max="504" width="9.140625" style="126"/>
    <col min="505" max="505" width="35.42578125" style="126" customWidth="1"/>
    <col min="506" max="506" width="7.85546875" style="126" customWidth="1"/>
    <col min="507" max="507" width="7.42578125" style="126" customWidth="1"/>
    <col min="508" max="508" width="8.140625" style="126" customWidth="1"/>
    <col min="509" max="509" width="6.85546875" style="126" customWidth="1"/>
    <col min="510" max="510" width="7" style="126" customWidth="1"/>
    <col min="511" max="514" width="6.85546875" style="126" customWidth="1"/>
    <col min="515" max="516" width="7" style="126" customWidth="1"/>
    <col min="517" max="517" width="7.140625" style="126" customWidth="1"/>
    <col min="518" max="518" width="8.28515625" style="126" customWidth="1"/>
    <col min="519" max="520" width="7.7109375" style="126" customWidth="1"/>
    <col min="521" max="521" width="9.42578125" style="126" customWidth="1"/>
    <col min="522" max="522" width="7.85546875" style="126" customWidth="1"/>
    <col min="523" max="760" width="9.140625" style="126"/>
    <col min="761" max="761" width="35.42578125" style="126" customWidth="1"/>
    <col min="762" max="762" width="7.85546875" style="126" customWidth="1"/>
    <col min="763" max="763" width="7.42578125" style="126" customWidth="1"/>
    <col min="764" max="764" width="8.140625" style="126" customWidth="1"/>
    <col min="765" max="765" width="6.85546875" style="126" customWidth="1"/>
    <col min="766" max="766" width="7" style="126" customWidth="1"/>
    <col min="767" max="770" width="6.85546875" style="126" customWidth="1"/>
    <col min="771" max="772" width="7" style="126" customWidth="1"/>
    <col min="773" max="773" width="7.140625" style="126" customWidth="1"/>
    <col min="774" max="774" width="8.28515625" style="126" customWidth="1"/>
    <col min="775" max="776" width="7.7109375" style="126" customWidth="1"/>
    <col min="777" max="777" width="9.42578125" style="126" customWidth="1"/>
    <col min="778" max="778" width="7.85546875" style="126" customWidth="1"/>
    <col min="779" max="1016" width="9.140625" style="126"/>
    <col min="1017" max="1017" width="35.42578125" style="126" customWidth="1"/>
    <col min="1018" max="1018" width="7.85546875" style="126" customWidth="1"/>
    <col min="1019" max="1019" width="7.42578125" style="126" customWidth="1"/>
    <col min="1020" max="1020" width="8.140625" style="126" customWidth="1"/>
    <col min="1021" max="1021" width="6.85546875" style="126" customWidth="1"/>
    <col min="1022" max="1022" width="7" style="126" customWidth="1"/>
    <col min="1023" max="1026" width="6.85546875" style="126" customWidth="1"/>
    <col min="1027" max="1028" width="7" style="126" customWidth="1"/>
    <col min="1029" max="1029" width="7.140625" style="126" customWidth="1"/>
    <col min="1030" max="1030" width="8.28515625" style="126" customWidth="1"/>
    <col min="1031" max="1032" width="7.7109375" style="126" customWidth="1"/>
    <col min="1033" max="1033" width="9.42578125" style="126" customWidth="1"/>
    <col min="1034" max="1034" width="7.85546875" style="126" customWidth="1"/>
    <col min="1035" max="1272" width="9.140625" style="126"/>
    <col min="1273" max="1273" width="35.42578125" style="126" customWidth="1"/>
    <col min="1274" max="1274" width="7.85546875" style="126" customWidth="1"/>
    <col min="1275" max="1275" width="7.42578125" style="126" customWidth="1"/>
    <col min="1276" max="1276" width="8.140625" style="126" customWidth="1"/>
    <col min="1277" max="1277" width="6.85546875" style="126" customWidth="1"/>
    <col min="1278" max="1278" width="7" style="126" customWidth="1"/>
    <col min="1279" max="1282" width="6.85546875" style="126" customWidth="1"/>
    <col min="1283" max="1284" width="7" style="126" customWidth="1"/>
    <col min="1285" max="1285" width="7.140625" style="126" customWidth="1"/>
    <col min="1286" max="1286" width="8.28515625" style="126" customWidth="1"/>
    <col min="1287" max="1288" width="7.7109375" style="126" customWidth="1"/>
    <col min="1289" max="1289" width="9.42578125" style="126" customWidth="1"/>
    <col min="1290" max="1290" width="7.85546875" style="126" customWidth="1"/>
    <col min="1291" max="1528" width="9.140625" style="126"/>
    <col min="1529" max="1529" width="35.42578125" style="126" customWidth="1"/>
    <col min="1530" max="1530" width="7.85546875" style="126" customWidth="1"/>
    <col min="1531" max="1531" width="7.42578125" style="126" customWidth="1"/>
    <col min="1532" max="1532" width="8.140625" style="126" customWidth="1"/>
    <col min="1533" max="1533" width="6.85546875" style="126" customWidth="1"/>
    <col min="1534" max="1534" width="7" style="126" customWidth="1"/>
    <col min="1535" max="1538" width="6.85546875" style="126" customWidth="1"/>
    <col min="1539" max="1540" width="7" style="126" customWidth="1"/>
    <col min="1541" max="1541" width="7.140625" style="126" customWidth="1"/>
    <col min="1542" max="1542" width="8.28515625" style="126" customWidth="1"/>
    <col min="1543" max="1544" width="7.7109375" style="126" customWidth="1"/>
    <col min="1545" max="1545" width="9.42578125" style="126" customWidth="1"/>
    <col min="1546" max="1546" width="7.85546875" style="126" customWidth="1"/>
    <col min="1547" max="1784" width="9.140625" style="126"/>
    <col min="1785" max="1785" width="35.42578125" style="126" customWidth="1"/>
    <col min="1786" max="1786" width="7.85546875" style="126" customWidth="1"/>
    <col min="1787" max="1787" width="7.42578125" style="126" customWidth="1"/>
    <col min="1788" max="1788" width="8.140625" style="126" customWidth="1"/>
    <col min="1789" max="1789" width="6.85546875" style="126" customWidth="1"/>
    <col min="1790" max="1790" width="7" style="126" customWidth="1"/>
    <col min="1791" max="1794" width="6.85546875" style="126" customWidth="1"/>
    <col min="1795" max="1796" width="7" style="126" customWidth="1"/>
    <col min="1797" max="1797" width="7.140625" style="126" customWidth="1"/>
    <col min="1798" max="1798" width="8.28515625" style="126" customWidth="1"/>
    <col min="1799" max="1800" width="7.7109375" style="126" customWidth="1"/>
    <col min="1801" max="1801" width="9.42578125" style="126" customWidth="1"/>
    <col min="1802" max="1802" width="7.85546875" style="126" customWidth="1"/>
    <col min="1803" max="2040" width="9.140625" style="126"/>
    <col min="2041" max="2041" width="35.42578125" style="126" customWidth="1"/>
    <col min="2042" max="2042" width="7.85546875" style="126" customWidth="1"/>
    <col min="2043" max="2043" width="7.42578125" style="126" customWidth="1"/>
    <col min="2044" max="2044" width="8.140625" style="126" customWidth="1"/>
    <col min="2045" max="2045" width="6.85546875" style="126" customWidth="1"/>
    <col min="2046" max="2046" width="7" style="126" customWidth="1"/>
    <col min="2047" max="2050" width="6.85546875" style="126" customWidth="1"/>
    <col min="2051" max="2052" width="7" style="126" customWidth="1"/>
    <col min="2053" max="2053" width="7.140625" style="126" customWidth="1"/>
    <col min="2054" max="2054" width="8.28515625" style="126" customWidth="1"/>
    <col min="2055" max="2056" width="7.7109375" style="126" customWidth="1"/>
    <col min="2057" max="2057" width="9.42578125" style="126" customWidth="1"/>
    <col min="2058" max="2058" width="7.85546875" style="126" customWidth="1"/>
    <col min="2059" max="2296" width="9.140625" style="126"/>
    <col min="2297" max="2297" width="35.42578125" style="126" customWidth="1"/>
    <col min="2298" max="2298" width="7.85546875" style="126" customWidth="1"/>
    <col min="2299" max="2299" width="7.42578125" style="126" customWidth="1"/>
    <col min="2300" max="2300" width="8.140625" style="126" customWidth="1"/>
    <col min="2301" max="2301" width="6.85546875" style="126" customWidth="1"/>
    <col min="2302" max="2302" width="7" style="126" customWidth="1"/>
    <col min="2303" max="2306" width="6.85546875" style="126" customWidth="1"/>
    <col min="2307" max="2308" width="7" style="126" customWidth="1"/>
    <col min="2309" max="2309" width="7.140625" style="126" customWidth="1"/>
    <col min="2310" max="2310" width="8.28515625" style="126" customWidth="1"/>
    <col min="2311" max="2312" width="7.7109375" style="126" customWidth="1"/>
    <col min="2313" max="2313" width="9.42578125" style="126" customWidth="1"/>
    <col min="2314" max="2314" width="7.85546875" style="126" customWidth="1"/>
    <col min="2315" max="2552" width="9.140625" style="126"/>
    <col min="2553" max="2553" width="35.42578125" style="126" customWidth="1"/>
    <col min="2554" max="2554" width="7.85546875" style="126" customWidth="1"/>
    <col min="2555" max="2555" width="7.42578125" style="126" customWidth="1"/>
    <col min="2556" max="2556" width="8.140625" style="126" customWidth="1"/>
    <col min="2557" max="2557" width="6.85546875" style="126" customWidth="1"/>
    <col min="2558" max="2558" width="7" style="126" customWidth="1"/>
    <col min="2559" max="2562" width="6.85546875" style="126" customWidth="1"/>
    <col min="2563" max="2564" width="7" style="126" customWidth="1"/>
    <col min="2565" max="2565" width="7.140625" style="126" customWidth="1"/>
    <col min="2566" max="2566" width="8.28515625" style="126" customWidth="1"/>
    <col min="2567" max="2568" width="7.7109375" style="126" customWidth="1"/>
    <col min="2569" max="2569" width="9.42578125" style="126" customWidth="1"/>
    <col min="2570" max="2570" width="7.85546875" style="126" customWidth="1"/>
    <col min="2571" max="2808" width="9.140625" style="126"/>
    <col min="2809" max="2809" width="35.42578125" style="126" customWidth="1"/>
    <col min="2810" max="2810" width="7.85546875" style="126" customWidth="1"/>
    <col min="2811" max="2811" width="7.42578125" style="126" customWidth="1"/>
    <col min="2812" max="2812" width="8.140625" style="126" customWidth="1"/>
    <col min="2813" max="2813" width="6.85546875" style="126" customWidth="1"/>
    <col min="2814" max="2814" width="7" style="126" customWidth="1"/>
    <col min="2815" max="2818" width="6.85546875" style="126" customWidth="1"/>
    <col min="2819" max="2820" width="7" style="126" customWidth="1"/>
    <col min="2821" max="2821" width="7.140625" style="126" customWidth="1"/>
    <col min="2822" max="2822" width="8.28515625" style="126" customWidth="1"/>
    <col min="2823" max="2824" width="7.7109375" style="126" customWidth="1"/>
    <col min="2825" max="2825" width="9.42578125" style="126" customWidth="1"/>
    <col min="2826" max="2826" width="7.85546875" style="126" customWidth="1"/>
    <col min="2827" max="3064" width="9.140625" style="126"/>
    <col min="3065" max="3065" width="35.42578125" style="126" customWidth="1"/>
    <col min="3066" max="3066" width="7.85546875" style="126" customWidth="1"/>
    <col min="3067" max="3067" width="7.42578125" style="126" customWidth="1"/>
    <col min="3068" max="3068" width="8.140625" style="126" customWidth="1"/>
    <col min="3069" max="3069" width="6.85546875" style="126" customWidth="1"/>
    <col min="3070" max="3070" width="7" style="126" customWidth="1"/>
    <col min="3071" max="3074" width="6.85546875" style="126" customWidth="1"/>
    <col min="3075" max="3076" width="7" style="126" customWidth="1"/>
    <col min="3077" max="3077" width="7.140625" style="126" customWidth="1"/>
    <col min="3078" max="3078" width="8.28515625" style="126" customWidth="1"/>
    <col min="3079" max="3080" width="7.7109375" style="126" customWidth="1"/>
    <col min="3081" max="3081" width="9.42578125" style="126" customWidth="1"/>
    <col min="3082" max="3082" width="7.85546875" style="126" customWidth="1"/>
    <col min="3083" max="3320" width="9.140625" style="126"/>
    <col min="3321" max="3321" width="35.42578125" style="126" customWidth="1"/>
    <col min="3322" max="3322" width="7.85546875" style="126" customWidth="1"/>
    <col min="3323" max="3323" width="7.42578125" style="126" customWidth="1"/>
    <col min="3324" max="3324" width="8.140625" style="126" customWidth="1"/>
    <col min="3325" max="3325" width="6.85546875" style="126" customWidth="1"/>
    <col min="3326" max="3326" width="7" style="126" customWidth="1"/>
    <col min="3327" max="3330" width="6.85546875" style="126" customWidth="1"/>
    <col min="3331" max="3332" width="7" style="126" customWidth="1"/>
    <col min="3333" max="3333" width="7.140625" style="126" customWidth="1"/>
    <col min="3334" max="3334" width="8.28515625" style="126" customWidth="1"/>
    <col min="3335" max="3336" width="7.7109375" style="126" customWidth="1"/>
    <col min="3337" max="3337" width="9.42578125" style="126" customWidth="1"/>
    <col min="3338" max="3338" width="7.85546875" style="126" customWidth="1"/>
    <col min="3339" max="3576" width="9.140625" style="126"/>
    <col min="3577" max="3577" width="35.42578125" style="126" customWidth="1"/>
    <col min="3578" max="3578" width="7.85546875" style="126" customWidth="1"/>
    <col min="3579" max="3579" width="7.42578125" style="126" customWidth="1"/>
    <col min="3580" max="3580" width="8.140625" style="126" customWidth="1"/>
    <col min="3581" max="3581" width="6.85546875" style="126" customWidth="1"/>
    <col min="3582" max="3582" width="7" style="126" customWidth="1"/>
    <col min="3583" max="3586" width="6.85546875" style="126" customWidth="1"/>
    <col min="3587" max="3588" width="7" style="126" customWidth="1"/>
    <col min="3589" max="3589" width="7.140625" style="126" customWidth="1"/>
    <col min="3590" max="3590" width="8.28515625" style="126" customWidth="1"/>
    <col min="3591" max="3592" width="7.7109375" style="126" customWidth="1"/>
    <col min="3593" max="3593" width="9.42578125" style="126" customWidth="1"/>
    <col min="3594" max="3594" width="7.85546875" style="126" customWidth="1"/>
    <col min="3595" max="3832" width="9.140625" style="126"/>
    <col min="3833" max="3833" width="35.42578125" style="126" customWidth="1"/>
    <col min="3834" max="3834" width="7.85546875" style="126" customWidth="1"/>
    <col min="3835" max="3835" width="7.42578125" style="126" customWidth="1"/>
    <col min="3836" max="3836" width="8.140625" style="126" customWidth="1"/>
    <col min="3837" max="3837" width="6.85546875" style="126" customWidth="1"/>
    <col min="3838" max="3838" width="7" style="126" customWidth="1"/>
    <col min="3839" max="3842" width="6.85546875" style="126" customWidth="1"/>
    <col min="3843" max="3844" width="7" style="126" customWidth="1"/>
    <col min="3845" max="3845" width="7.140625" style="126" customWidth="1"/>
    <col min="3846" max="3846" width="8.28515625" style="126" customWidth="1"/>
    <col min="3847" max="3848" width="7.7109375" style="126" customWidth="1"/>
    <col min="3849" max="3849" width="9.42578125" style="126" customWidth="1"/>
    <col min="3850" max="3850" width="7.85546875" style="126" customWidth="1"/>
    <col min="3851" max="4088" width="9.140625" style="126"/>
    <col min="4089" max="4089" width="35.42578125" style="126" customWidth="1"/>
    <col min="4090" max="4090" width="7.85546875" style="126" customWidth="1"/>
    <col min="4091" max="4091" width="7.42578125" style="126" customWidth="1"/>
    <col min="4092" max="4092" width="8.140625" style="126" customWidth="1"/>
    <col min="4093" max="4093" width="6.85546875" style="126" customWidth="1"/>
    <col min="4094" max="4094" width="7" style="126" customWidth="1"/>
    <col min="4095" max="4098" width="6.85546875" style="126" customWidth="1"/>
    <col min="4099" max="4100" width="7" style="126" customWidth="1"/>
    <col min="4101" max="4101" width="7.140625" style="126" customWidth="1"/>
    <col min="4102" max="4102" width="8.28515625" style="126" customWidth="1"/>
    <col min="4103" max="4104" width="7.7109375" style="126" customWidth="1"/>
    <col min="4105" max="4105" width="9.42578125" style="126" customWidth="1"/>
    <col min="4106" max="4106" width="7.85546875" style="126" customWidth="1"/>
    <col min="4107" max="4344" width="9.140625" style="126"/>
    <col min="4345" max="4345" width="35.42578125" style="126" customWidth="1"/>
    <col min="4346" max="4346" width="7.85546875" style="126" customWidth="1"/>
    <col min="4347" max="4347" width="7.42578125" style="126" customWidth="1"/>
    <col min="4348" max="4348" width="8.140625" style="126" customWidth="1"/>
    <col min="4349" max="4349" width="6.85546875" style="126" customWidth="1"/>
    <col min="4350" max="4350" width="7" style="126" customWidth="1"/>
    <col min="4351" max="4354" width="6.85546875" style="126" customWidth="1"/>
    <col min="4355" max="4356" width="7" style="126" customWidth="1"/>
    <col min="4357" max="4357" width="7.140625" style="126" customWidth="1"/>
    <col min="4358" max="4358" width="8.28515625" style="126" customWidth="1"/>
    <col min="4359" max="4360" width="7.7109375" style="126" customWidth="1"/>
    <col min="4361" max="4361" width="9.42578125" style="126" customWidth="1"/>
    <col min="4362" max="4362" width="7.85546875" style="126" customWidth="1"/>
    <col min="4363" max="4600" width="9.140625" style="126"/>
    <col min="4601" max="4601" width="35.42578125" style="126" customWidth="1"/>
    <col min="4602" max="4602" width="7.85546875" style="126" customWidth="1"/>
    <col min="4603" max="4603" width="7.42578125" style="126" customWidth="1"/>
    <col min="4604" max="4604" width="8.140625" style="126" customWidth="1"/>
    <col min="4605" max="4605" width="6.85546875" style="126" customWidth="1"/>
    <col min="4606" max="4606" width="7" style="126" customWidth="1"/>
    <col min="4607" max="4610" width="6.85546875" style="126" customWidth="1"/>
    <col min="4611" max="4612" width="7" style="126" customWidth="1"/>
    <col min="4613" max="4613" width="7.140625" style="126" customWidth="1"/>
    <col min="4614" max="4614" width="8.28515625" style="126" customWidth="1"/>
    <col min="4615" max="4616" width="7.7109375" style="126" customWidth="1"/>
    <col min="4617" max="4617" width="9.42578125" style="126" customWidth="1"/>
    <col min="4618" max="4618" width="7.85546875" style="126" customWidth="1"/>
    <col min="4619" max="4856" width="9.140625" style="126"/>
    <col min="4857" max="4857" width="35.42578125" style="126" customWidth="1"/>
    <col min="4858" max="4858" width="7.85546875" style="126" customWidth="1"/>
    <col min="4859" max="4859" width="7.42578125" style="126" customWidth="1"/>
    <col min="4860" max="4860" width="8.140625" style="126" customWidth="1"/>
    <col min="4861" max="4861" width="6.85546875" style="126" customWidth="1"/>
    <col min="4862" max="4862" width="7" style="126" customWidth="1"/>
    <col min="4863" max="4866" width="6.85546875" style="126" customWidth="1"/>
    <col min="4867" max="4868" width="7" style="126" customWidth="1"/>
    <col min="4869" max="4869" width="7.140625" style="126" customWidth="1"/>
    <col min="4870" max="4870" width="8.28515625" style="126" customWidth="1"/>
    <col min="4871" max="4872" width="7.7109375" style="126" customWidth="1"/>
    <col min="4873" max="4873" width="9.42578125" style="126" customWidth="1"/>
    <col min="4874" max="4874" width="7.85546875" style="126" customWidth="1"/>
    <col min="4875" max="5112" width="9.140625" style="126"/>
    <col min="5113" max="5113" width="35.42578125" style="126" customWidth="1"/>
    <col min="5114" max="5114" width="7.85546875" style="126" customWidth="1"/>
    <col min="5115" max="5115" width="7.42578125" style="126" customWidth="1"/>
    <col min="5116" max="5116" width="8.140625" style="126" customWidth="1"/>
    <col min="5117" max="5117" width="6.85546875" style="126" customWidth="1"/>
    <col min="5118" max="5118" width="7" style="126" customWidth="1"/>
    <col min="5119" max="5122" width="6.85546875" style="126" customWidth="1"/>
    <col min="5123" max="5124" width="7" style="126" customWidth="1"/>
    <col min="5125" max="5125" width="7.140625" style="126" customWidth="1"/>
    <col min="5126" max="5126" width="8.28515625" style="126" customWidth="1"/>
    <col min="5127" max="5128" width="7.7109375" style="126" customWidth="1"/>
    <col min="5129" max="5129" width="9.42578125" style="126" customWidth="1"/>
    <col min="5130" max="5130" width="7.85546875" style="126" customWidth="1"/>
    <col min="5131" max="5368" width="9.140625" style="126"/>
    <col min="5369" max="5369" width="35.42578125" style="126" customWidth="1"/>
    <col min="5370" max="5370" width="7.85546875" style="126" customWidth="1"/>
    <col min="5371" max="5371" width="7.42578125" style="126" customWidth="1"/>
    <col min="5372" max="5372" width="8.140625" style="126" customWidth="1"/>
    <col min="5373" max="5373" width="6.85546875" style="126" customWidth="1"/>
    <col min="5374" max="5374" width="7" style="126" customWidth="1"/>
    <col min="5375" max="5378" width="6.85546875" style="126" customWidth="1"/>
    <col min="5379" max="5380" width="7" style="126" customWidth="1"/>
    <col min="5381" max="5381" width="7.140625" style="126" customWidth="1"/>
    <col min="5382" max="5382" width="8.28515625" style="126" customWidth="1"/>
    <col min="5383" max="5384" width="7.7109375" style="126" customWidth="1"/>
    <col min="5385" max="5385" width="9.42578125" style="126" customWidth="1"/>
    <col min="5386" max="5386" width="7.85546875" style="126" customWidth="1"/>
    <col min="5387" max="5624" width="9.140625" style="126"/>
    <col min="5625" max="5625" width="35.42578125" style="126" customWidth="1"/>
    <col min="5626" max="5626" width="7.85546875" style="126" customWidth="1"/>
    <col min="5627" max="5627" width="7.42578125" style="126" customWidth="1"/>
    <col min="5628" max="5628" width="8.140625" style="126" customWidth="1"/>
    <col min="5629" max="5629" width="6.85546875" style="126" customWidth="1"/>
    <col min="5630" max="5630" width="7" style="126" customWidth="1"/>
    <col min="5631" max="5634" width="6.85546875" style="126" customWidth="1"/>
    <col min="5635" max="5636" width="7" style="126" customWidth="1"/>
    <col min="5637" max="5637" width="7.140625" style="126" customWidth="1"/>
    <col min="5638" max="5638" width="8.28515625" style="126" customWidth="1"/>
    <col min="5639" max="5640" width="7.7109375" style="126" customWidth="1"/>
    <col min="5641" max="5641" width="9.42578125" style="126" customWidth="1"/>
    <col min="5642" max="5642" width="7.85546875" style="126" customWidth="1"/>
    <col min="5643" max="5880" width="9.140625" style="126"/>
    <col min="5881" max="5881" width="35.42578125" style="126" customWidth="1"/>
    <col min="5882" max="5882" width="7.85546875" style="126" customWidth="1"/>
    <col min="5883" max="5883" width="7.42578125" style="126" customWidth="1"/>
    <col min="5884" max="5884" width="8.140625" style="126" customWidth="1"/>
    <col min="5885" max="5885" width="6.85546875" style="126" customWidth="1"/>
    <col min="5886" max="5886" width="7" style="126" customWidth="1"/>
    <col min="5887" max="5890" width="6.85546875" style="126" customWidth="1"/>
    <col min="5891" max="5892" width="7" style="126" customWidth="1"/>
    <col min="5893" max="5893" width="7.140625" style="126" customWidth="1"/>
    <col min="5894" max="5894" width="8.28515625" style="126" customWidth="1"/>
    <col min="5895" max="5896" width="7.7109375" style="126" customWidth="1"/>
    <col min="5897" max="5897" width="9.42578125" style="126" customWidth="1"/>
    <col min="5898" max="5898" width="7.85546875" style="126" customWidth="1"/>
    <col min="5899" max="6136" width="9.140625" style="126"/>
    <col min="6137" max="6137" width="35.42578125" style="126" customWidth="1"/>
    <col min="6138" max="6138" width="7.85546875" style="126" customWidth="1"/>
    <col min="6139" max="6139" width="7.42578125" style="126" customWidth="1"/>
    <col min="6140" max="6140" width="8.140625" style="126" customWidth="1"/>
    <col min="6141" max="6141" width="6.85546875" style="126" customWidth="1"/>
    <col min="6142" max="6142" width="7" style="126" customWidth="1"/>
    <col min="6143" max="6146" width="6.85546875" style="126" customWidth="1"/>
    <col min="6147" max="6148" width="7" style="126" customWidth="1"/>
    <col min="6149" max="6149" width="7.140625" style="126" customWidth="1"/>
    <col min="6150" max="6150" width="8.28515625" style="126" customWidth="1"/>
    <col min="6151" max="6152" width="7.7109375" style="126" customWidth="1"/>
    <col min="6153" max="6153" width="9.42578125" style="126" customWidth="1"/>
    <col min="6154" max="6154" width="7.85546875" style="126" customWidth="1"/>
    <col min="6155" max="6392" width="9.140625" style="126"/>
    <col min="6393" max="6393" width="35.42578125" style="126" customWidth="1"/>
    <col min="6394" max="6394" width="7.85546875" style="126" customWidth="1"/>
    <col min="6395" max="6395" width="7.42578125" style="126" customWidth="1"/>
    <col min="6396" max="6396" width="8.140625" style="126" customWidth="1"/>
    <col min="6397" max="6397" width="6.85546875" style="126" customWidth="1"/>
    <col min="6398" max="6398" width="7" style="126" customWidth="1"/>
    <col min="6399" max="6402" width="6.85546875" style="126" customWidth="1"/>
    <col min="6403" max="6404" width="7" style="126" customWidth="1"/>
    <col min="6405" max="6405" width="7.140625" style="126" customWidth="1"/>
    <col min="6406" max="6406" width="8.28515625" style="126" customWidth="1"/>
    <col min="6407" max="6408" width="7.7109375" style="126" customWidth="1"/>
    <col min="6409" max="6409" width="9.42578125" style="126" customWidth="1"/>
    <col min="6410" max="6410" width="7.85546875" style="126" customWidth="1"/>
    <col min="6411" max="6648" width="9.140625" style="126"/>
    <col min="6649" max="6649" width="35.42578125" style="126" customWidth="1"/>
    <col min="6650" max="6650" width="7.85546875" style="126" customWidth="1"/>
    <col min="6651" max="6651" width="7.42578125" style="126" customWidth="1"/>
    <col min="6652" max="6652" width="8.140625" style="126" customWidth="1"/>
    <col min="6653" max="6653" width="6.85546875" style="126" customWidth="1"/>
    <col min="6654" max="6654" width="7" style="126" customWidth="1"/>
    <col min="6655" max="6658" width="6.85546875" style="126" customWidth="1"/>
    <col min="6659" max="6660" width="7" style="126" customWidth="1"/>
    <col min="6661" max="6661" width="7.140625" style="126" customWidth="1"/>
    <col min="6662" max="6662" width="8.28515625" style="126" customWidth="1"/>
    <col min="6663" max="6664" width="7.7109375" style="126" customWidth="1"/>
    <col min="6665" max="6665" width="9.42578125" style="126" customWidth="1"/>
    <col min="6666" max="6666" width="7.85546875" style="126" customWidth="1"/>
    <col min="6667" max="6904" width="9.140625" style="126"/>
    <col min="6905" max="6905" width="35.42578125" style="126" customWidth="1"/>
    <col min="6906" max="6906" width="7.85546875" style="126" customWidth="1"/>
    <col min="6907" max="6907" width="7.42578125" style="126" customWidth="1"/>
    <col min="6908" max="6908" width="8.140625" style="126" customWidth="1"/>
    <col min="6909" max="6909" width="6.85546875" style="126" customWidth="1"/>
    <col min="6910" max="6910" width="7" style="126" customWidth="1"/>
    <col min="6911" max="6914" width="6.85546875" style="126" customWidth="1"/>
    <col min="6915" max="6916" width="7" style="126" customWidth="1"/>
    <col min="6917" max="6917" width="7.140625" style="126" customWidth="1"/>
    <col min="6918" max="6918" width="8.28515625" style="126" customWidth="1"/>
    <col min="6919" max="6920" width="7.7109375" style="126" customWidth="1"/>
    <col min="6921" max="6921" width="9.42578125" style="126" customWidth="1"/>
    <col min="6922" max="6922" width="7.85546875" style="126" customWidth="1"/>
    <col min="6923" max="7160" width="9.140625" style="126"/>
    <col min="7161" max="7161" width="35.42578125" style="126" customWidth="1"/>
    <col min="7162" max="7162" width="7.85546875" style="126" customWidth="1"/>
    <col min="7163" max="7163" width="7.42578125" style="126" customWidth="1"/>
    <col min="7164" max="7164" width="8.140625" style="126" customWidth="1"/>
    <col min="7165" max="7165" width="6.85546875" style="126" customWidth="1"/>
    <col min="7166" max="7166" width="7" style="126" customWidth="1"/>
    <col min="7167" max="7170" width="6.85546875" style="126" customWidth="1"/>
    <col min="7171" max="7172" width="7" style="126" customWidth="1"/>
    <col min="7173" max="7173" width="7.140625" style="126" customWidth="1"/>
    <col min="7174" max="7174" width="8.28515625" style="126" customWidth="1"/>
    <col min="7175" max="7176" width="7.7109375" style="126" customWidth="1"/>
    <col min="7177" max="7177" width="9.42578125" style="126" customWidth="1"/>
    <col min="7178" max="7178" width="7.85546875" style="126" customWidth="1"/>
    <col min="7179" max="7416" width="9.140625" style="126"/>
    <col min="7417" max="7417" width="35.42578125" style="126" customWidth="1"/>
    <col min="7418" max="7418" width="7.85546875" style="126" customWidth="1"/>
    <col min="7419" max="7419" width="7.42578125" style="126" customWidth="1"/>
    <col min="7420" max="7420" width="8.140625" style="126" customWidth="1"/>
    <col min="7421" max="7421" width="6.85546875" style="126" customWidth="1"/>
    <col min="7422" max="7422" width="7" style="126" customWidth="1"/>
    <col min="7423" max="7426" width="6.85546875" style="126" customWidth="1"/>
    <col min="7427" max="7428" width="7" style="126" customWidth="1"/>
    <col min="7429" max="7429" width="7.140625" style="126" customWidth="1"/>
    <col min="7430" max="7430" width="8.28515625" style="126" customWidth="1"/>
    <col min="7431" max="7432" width="7.7109375" style="126" customWidth="1"/>
    <col min="7433" max="7433" width="9.42578125" style="126" customWidth="1"/>
    <col min="7434" max="7434" width="7.85546875" style="126" customWidth="1"/>
    <col min="7435" max="7672" width="9.140625" style="126"/>
    <col min="7673" max="7673" width="35.42578125" style="126" customWidth="1"/>
    <col min="7674" max="7674" width="7.85546875" style="126" customWidth="1"/>
    <col min="7675" max="7675" width="7.42578125" style="126" customWidth="1"/>
    <col min="7676" max="7676" width="8.140625" style="126" customWidth="1"/>
    <col min="7677" max="7677" width="6.85546875" style="126" customWidth="1"/>
    <col min="7678" max="7678" width="7" style="126" customWidth="1"/>
    <col min="7679" max="7682" width="6.85546875" style="126" customWidth="1"/>
    <col min="7683" max="7684" width="7" style="126" customWidth="1"/>
    <col min="7685" max="7685" width="7.140625" style="126" customWidth="1"/>
    <col min="7686" max="7686" width="8.28515625" style="126" customWidth="1"/>
    <col min="7687" max="7688" width="7.7109375" style="126" customWidth="1"/>
    <col min="7689" max="7689" width="9.42578125" style="126" customWidth="1"/>
    <col min="7690" max="7690" width="7.85546875" style="126" customWidth="1"/>
    <col min="7691" max="7928" width="9.140625" style="126"/>
    <col min="7929" max="7929" width="35.42578125" style="126" customWidth="1"/>
    <col min="7930" max="7930" width="7.85546875" style="126" customWidth="1"/>
    <col min="7931" max="7931" width="7.42578125" style="126" customWidth="1"/>
    <col min="7932" max="7932" width="8.140625" style="126" customWidth="1"/>
    <col min="7933" max="7933" width="6.85546875" style="126" customWidth="1"/>
    <col min="7934" max="7934" width="7" style="126" customWidth="1"/>
    <col min="7935" max="7938" width="6.85546875" style="126" customWidth="1"/>
    <col min="7939" max="7940" width="7" style="126" customWidth="1"/>
    <col min="7941" max="7941" width="7.140625" style="126" customWidth="1"/>
    <col min="7942" max="7942" width="8.28515625" style="126" customWidth="1"/>
    <col min="7943" max="7944" width="7.7109375" style="126" customWidth="1"/>
    <col min="7945" max="7945" width="9.42578125" style="126" customWidth="1"/>
    <col min="7946" max="7946" width="7.85546875" style="126" customWidth="1"/>
    <col min="7947" max="8184" width="9.140625" style="126"/>
    <col min="8185" max="8185" width="35.42578125" style="126" customWidth="1"/>
    <col min="8186" max="8186" width="7.85546875" style="126" customWidth="1"/>
    <col min="8187" max="8187" width="7.42578125" style="126" customWidth="1"/>
    <col min="8188" max="8188" width="8.140625" style="126" customWidth="1"/>
    <col min="8189" max="8189" width="6.85546875" style="126" customWidth="1"/>
    <col min="8190" max="8190" width="7" style="126" customWidth="1"/>
    <col min="8191" max="8194" width="6.85546875" style="126" customWidth="1"/>
    <col min="8195" max="8196" width="7" style="126" customWidth="1"/>
    <col min="8197" max="8197" width="7.140625" style="126" customWidth="1"/>
    <col min="8198" max="8198" width="8.28515625" style="126" customWidth="1"/>
    <col min="8199" max="8200" width="7.7109375" style="126" customWidth="1"/>
    <col min="8201" max="8201" width="9.42578125" style="126" customWidth="1"/>
    <col min="8202" max="8202" width="7.85546875" style="126" customWidth="1"/>
    <col min="8203" max="8440" width="9.140625" style="126"/>
    <col min="8441" max="8441" width="35.42578125" style="126" customWidth="1"/>
    <col min="8442" max="8442" width="7.85546875" style="126" customWidth="1"/>
    <col min="8443" max="8443" width="7.42578125" style="126" customWidth="1"/>
    <col min="8444" max="8444" width="8.140625" style="126" customWidth="1"/>
    <col min="8445" max="8445" width="6.85546875" style="126" customWidth="1"/>
    <col min="8446" max="8446" width="7" style="126" customWidth="1"/>
    <col min="8447" max="8450" width="6.85546875" style="126" customWidth="1"/>
    <col min="8451" max="8452" width="7" style="126" customWidth="1"/>
    <col min="8453" max="8453" width="7.140625" style="126" customWidth="1"/>
    <col min="8454" max="8454" width="8.28515625" style="126" customWidth="1"/>
    <col min="8455" max="8456" width="7.7109375" style="126" customWidth="1"/>
    <col min="8457" max="8457" width="9.42578125" style="126" customWidth="1"/>
    <col min="8458" max="8458" width="7.85546875" style="126" customWidth="1"/>
    <col min="8459" max="8696" width="9.140625" style="126"/>
    <col min="8697" max="8697" width="35.42578125" style="126" customWidth="1"/>
    <col min="8698" max="8698" width="7.85546875" style="126" customWidth="1"/>
    <col min="8699" max="8699" width="7.42578125" style="126" customWidth="1"/>
    <col min="8700" max="8700" width="8.140625" style="126" customWidth="1"/>
    <col min="8701" max="8701" width="6.85546875" style="126" customWidth="1"/>
    <col min="8702" max="8702" width="7" style="126" customWidth="1"/>
    <col min="8703" max="8706" width="6.85546875" style="126" customWidth="1"/>
    <col min="8707" max="8708" width="7" style="126" customWidth="1"/>
    <col min="8709" max="8709" width="7.140625" style="126" customWidth="1"/>
    <col min="8710" max="8710" width="8.28515625" style="126" customWidth="1"/>
    <col min="8711" max="8712" width="7.7109375" style="126" customWidth="1"/>
    <col min="8713" max="8713" width="9.42578125" style="126" customWidth="1"/>
    <col min="8714" max="8714" width="7.85546875" style="126" customWidth="1"/>
    <col min="8715" max="8952" width="9.140625" style="126"/>
    <col min="8953" max="8953" width="35.42578125" style="126" customWidth="1"/>
    <col min="8954" max="8954" width="7.85546875" style="126" customWidth="1"/>
    <col min="8955" max="8955" width="7.42578125" style="126" customWidth="1"/>
    <col min="8956" max="8956" width="8.140625" style="126" customWidth="1"/>
    <col min="8957" max="8957" width="6.85546875" style="126" customWidth="1"/>
    <col min="8958" max="8958" width="7" style="126" customWidth="1"/>
    <col min="8959" max="8962" width="6.85546875" style="126" customWidth="1"/>
    <col min="8963" max="8964" width="7" style="126" customWidth="1"/>
    <col min="8965" max="8965" width="7.140625" style="126" customWidth="1"/>
    <col min="8966" max="8966" width="8.28515625" style="126" customWidth="1"/>
    <col min="8967" max="8968" width="7.7109375" style="126" customWidth="1"/>
    <col min="8969" max="8969" width="9.42578125" style="126" customWidth="1"/>
    <col min="8970" max="8970" width="7.85546875" style="126" customWidth="1"/>
    <col min="8971" max="9208" width="9.140625" style="126"/>
    <col min="9209" max="9209" width="35.42578125" style="126" customWidth="1"/>
    <col min="9210" max="9210" width="7.85546875" style="126" customWidth="1"/>
    <col min="9211" max="9211" width="7.42578125" style="126" customWidth="1"/>
    <col min="9212" max="9212" width="8.140625" style="126" customWidth="1"/>
    <col min="9213" max="9213" width="6.85546875" style="126" customWidth="1"/>
    <col min="9214" max="9214" width="7" style="126" customWidth="1"/>
    <col min="9215" max="9218" width="6.85546875" style="126" customWidth="1"/>
    <col min="9219" max="9220" width="7" style="126" customWidth="1"/>
    <col min="9221" max="9221" width="7.140625" style="126" customWidth="1"/>
    <col min="9222" max="9222" width="8.28515625" style="126" customWidth="1"/>
    <col min="9223" max="9224" width="7.7109375" style="126" customWidth="1"/>
    <col min="9225" max="9225" width="9.42578125" style="126" customWidth="1"/>
    <col min="9226" max="9226" width="7.85546875" style="126" customWidth="1"/>
    <col min="9227" max="9464" width="9.140625" style="126"/>
    <col min="9465" max="9465" width="35.42578125" style="126" customWidth="1"/>
    <col min="9466" max="9466" width="7.85546875" style="126" customWidth="1"/>
    <col min="9467" max="9467" width="7.42578125" style="126" customWidth="1"/>
    <col min="9468" max="9468" width="8.140625" style="126" customWidth="1"/>
    <col min="9469" max="9469" width="6.85546875" style="126" customWidth="1"/>
    <col min="9470" max="9470" width="7" style="126" customWidth="1"/>
    <col min="9471" max="9474" width="6.85546875" style="126" customWidth="1"/>
    <col min="9475" max="9476" width="7" style="126" customWidth="1"/>
    <col min="9477" max="9477" width="7.140625" style="126" customWidth="1"/>
    <col min="9478" max="9478" width="8.28515625" style="126" customWidth="1"/>
    <col min="9479" max="9480" width="7.7109375" style="126" customWidth="1"/>
    <col min="9481" max="9481" width="9.42578125" style="126" customWidth="1"/>
    <col min="9482" max="9482" width="7.85546875" style="126" customWidth="1"/>
    <col min="9483" max="9720" width="9.140625" style="126"/>
    <col min="9721" max="9721" width="35.42578125" style="126" customWidth="1"/>
    <col min="9722" max="9722" width="7.85546875" style="126" customWidth="1"/>
    <col min="9723" max="9723" width="7.42578125" style="126" customWidth="1"/>
    <col min="9724" max="9724" width="8.140625" style="126" customWidth="1"/>
    <col min="9725" max="9725" width="6.85546875" style="126" customWidth="1"/>
    <col min="9726" max="9726" width="7" style="126" customWidth="1"/>
    <col min="9727" max="9730" width="6.85546875" style="126" customWidth="1"/>
    <col min="9731" max="9732" width="7" style="126" customWidth="1"/>
    <col min="9733" max="9733" width="7.140625" style="126" customWidth="1"/>
    <col min="9734" max="9734" width="8.28515625" style="126" customWidth="1"/>
    <col min="9735" max="9736" width="7.7109375" style="126" customWidth="1"/>
    <col min="9737" max="9737" width="9.42578125" style="126" customWidth="1"/>
    <col min="9738" max="9738" width="7.85546875" style="126" customWidth="1"/>
    <col min="9739" max="9976" width="9.140625" style="126"/>
    <col min="9977" max="9977" width="35.42578125" style="126" customWidth="1"/>
    <col min="9978" max="9978" width="7.85546875" style="126" customWidth="1"/>
    <col min="9979" max="9979" width="7.42578125" style="126" customWidth="1"/>
    <col min="9980" max="9980" width="8.140625" style="126" customWidth="1"/>
    <col min="9981" max="9981" width="6.85546875" style="126" customWidth="1"/>
    <col min="9982" max="9982" width="7" style="126" customWidth="1"/>
    <col min="9983" max="9986" width="6.85546875" style="126" customWidth="1"/>
    <col min="9987" max="9988" width="7" style="126" customWidth="1"/>
    <col min="9989" max="9989" width="7.140625" style="126" customWidth="1"/>
    <col min="9990" max="9990" width="8.28515625" style="126" customWidth="1"/>
    <col min="9991" max="9992" width="7.7109375" style="126" customWidth="1"/>
    <col min="9993" max="9993" width="9.42578125" style="126" customWidth="1"/>
    <col min="9994" max="9994" width="7.85546875" style="126" customWidth="1"/>
    <col min="9995" max="10232" width="9.140625" style="126"/>
    <col min="10233" max="10233" width="35.42578125" style="126" customWidth="1"/>
    <col min="10234" max="10234" width="7.85546875" style="126" customWidth="1"/>
    <col min="10235" max="10235" width="7.42578125" style="126" customWidth="1"/>
    <col min="10236" max="10236" width="8.140625" style="126" customWidth="1"/>
    <col min="10237" max="10237" width="6.85546875" style="126" customWidth="1"/>
    <col min="10238" max="10238" width="7" style="126" customWidth="1"/>
    <col min="10239" max="10242" width="6.85546875" style="126" customWidth="1"/>
    <col min="10243" max="10244" width="7" style="126" customWidth="1"/>
    <col min="10245" max="10245" width="7.140625" style="126" customWidth="1"/>
    <col min="10246" max="10246" width="8.28515625" style="126" customWidth="1"/>
    <col min="10247" max="10248" width="7.7109375" style="126" customWidth="1"/>
    <col min="10249" max="10249" width="9.42578125" style="126" customWidth="1"/>
    <col min="10250" max="10250" width="7.85546875" style="126" customWidth="1"/>
    <col min="10251" max="10488" width="9.140625" style="126"/>
    <col min="10489" max="10489" width="35.42578125" style="126" customWidth="1"/>
    <col min="10490" max="10490" width="7.85546875" style="126" customWidth="1"/>
    <col min="10491" max="10491" width="7.42578125" style="126" customWidth="1"/>
    <col min="10492" max="10492" width="8.140625" style="126" customWidth="1"/>
    <col min="10493" max="10493" width="6.85546875" style="126" customWidth="1"/>
    <col min="10494" max="10494" width="7" style="126" customWidth="1"/>
    <col min="10495" max="10498" width="6.85546875" style="126" customWidth="1"/>
    <col min="10499" max="10500" width="7" style="126" customWidth="1"/>
    <col min="10501" max="10501" width="7.140625" style="126" customWidth="1"/>
    <col min="10502" max="10502" width="8.28515625" style="126" customWidth="1"/>
    <col min="10503" max="10504" width="7.7109375" style="126" customWidth="1"/>
    <col min="10505" max="10505" width="9.42578125" style="126" customWidth="1"/>
    <col min="10506" max="10506" width="7.85546875" style="126" customWidth="1"/>
    <col min="10507" max="10744" width="9.140625" style="126"/>
    <col min="10745" max="10745" width="35.42578125" style="126" customWidth="1"/>
    <col min="10746" max="10746" width="7.85546875" style="126" customWidth="1"/>
    <col min="10747" max="10747" width="7.42578125" style="126" customWidth="1"/>
    <col min="10748" max="10748" width="8.140625" style="126" customWidth="1"/>
    <col min="10749" max="10749" width="6.85546875" style="126" customWidth="1"/>
    <col min="10750" max="10750" width="7" style="126" customWidth="1"/>
    <col min="10751" max="10754" width="6.85546875" style="126" customWidth="1"/>
    <col min="10755" max="10756" width="7" style="126" customWidth="1"/>
    <col min="10757" max="10757" width="7.140625" style="126" customWidth="1"/>
    <col min="10758" max="10758" width="8.28515625" style="126" customWidth="1"/>
    <col min="10759" max="10760" width="7.7109375" style="126" customWidth="1"/>
    <col min="10761" max="10761" width="9.42578125" style="126" customWidth="1"/>
    <col min="10762" max="10762" width="7.85546875" style="126" customWidth="1"/>
    <col min="10763" max="11000" width="9.140625" style="126"/>
    <col min="11001" max="11001" width="35.42578125" style="126" customWidth="1"/>
    <col min="11002" max="11002" width="7.85546875" style="126" customWidth="1"/>
    <col min="11003" max="11003" width="7.42578125" style="126" customWidth="1"/>
    <col min="11004" max="11004" width="8.140625" style="126" customWidth="1"/>
    <col min="11005" max="11005" width="6.85546875" style="126" customWidth="1"/>
    <col min="11006" max="11006" width="7" style="126" customWidth="1"/>
    <col min="11007" max="11010" width="6.85546875" style="126" customWidth="1"/>
    <col min="11011" max="11012" width="7" style="126" customWidth="1"/>
    <col min="11013" max="11013" width="7.140625" style="126" customWidth="1"/>
    <col min="11014" max="11014" width="8.28515625" style="126" customWidth="1"/>
    <col min="11015" max="11016" width="7.7109375" style="126" customWidth="1"/>
    <col min="11017" max="11017" width="9.42578125" style="126" customWidth="1"/>
    <col min="11018" max="11018" width="7.85546875" style="126" customWidth="1"/>
    <col min="11019" max="11256" width="9.140625" style="126"/>
    <col min="11257" max="11257" width="35.42578125" style="126" customWidth="1"/>
    <col min="11258" max="11258" width="7.85546875" style="126" customWidth="1"/>
    <col min="11259" max="11259" width="7.42578125" style="126" customWidth="1"/>
    <col min="11260" max="11260" width="8.140625" style="126" customWidth="1"/>
    <col min="11261" max="11261" width="6.85546875" style="126" customWidth="1"/>
    <col min="11262" max="11262" width="7" style="126" customWidth="1"/>
    <col min="11263" max="11266" width="6.85546875" style="126" customWidth="1"/>
    <col min="11267" max="11268" width="7" style="126" customWidth="1"/>
    <col min="11269" max="11269" width="7.140625" style="126" customWidth="1"/>
    <col min="11270" max="11270" width="8.28515625" style="126" customWidth="1"/>
    <col min="11271" max="11272" width="7.7109375" style="126" customWidth="1"/>
    <col min="11273" max="11273" width="9.42578125" style="126" customWidth="1"/>
    <col min="11274" max="11274" width="7.85546875" style="126" customWidth="1"/>
    <col min="11275" max="11512" width="9.140625" style="126"/>
    <col min="11513" max="11513" width="35.42578125" style="126" customWidth="1"/>
    <col min="11514" max="11514" width="7.85546875" style="126" customWidth="1"/>
    <col min="11515" max="11515" width="7.42578125" style="126" customWidth="1"/>
    <col min="11516" max="11516" width="8.140625" style="126" customWidth="1"/>
    <col min="11517" max="11517" width="6.85546875" style="126" customWidth="1"/>
    <col min="11518" max="11518" width="7" style="126" customWidth="1"/>
    <col min="11519" max="11522" width="6.85546875" style="126" customWidth="1"/>
    <col min="11523" max="11524" width="7" style="126" customWidth="1"/>
    <col min="11525" max="11525" width="7.140625" style="126" customWidth="1"/>
    <col min="11526" max="11526" width="8.28515625" style="126" customWidth="1"/>
    <col min="11527" max="11528" width="7.7109375" style="126" customWidth="1"/>
    <col min="11529" max="11529" width="9.42578125" style="126" customWidth="1"/>
    <col min="11530" max="11530" width="7.85546875" style="126" customWidth="1"/>
    <col min="11531" max="11768" width="9.140625" style="126"/>
    <col min="11769" max="11769" width="35.42578125" style="126" customWidth="1"/>
    <col min="11770" max="11770" width="7.85546875" style="126" customWidth="1"/>
    <col min="11771" max="11771" width="7.42578125" style="126" customWidth="1"/>
    <col min="11772" max="11772" width="8.140625" style="126" customWidth="1"/>
    <col min="11773" max="11773" width="6.85546875" style="126" customWidth="1"/>
    <col min="11774" max="11774" width="7" style="126" customWidth="1"/>
    <col min="11775" max="11778" width="6.85546875" style="126" customWidth="1"/>
    <col min="11779" max="11780" width="7" style="126" customWidth="1"/>
    <col min="11781" max="11781" width="7.140625" style="126" customWidth="1"/>
    <col min="11782" max="11782" width="8.28515625" style="126" customWidth="1"/>
    <col min="11783" max="11784" width="7.7109375" style="126" customWidth="1"/>
    <col min="11785" max="11785" width="9.42578125" style="126" customWidth="1"/>
    <col min="11786" max="11786" width="7.85546875" style="126" customWidth="1"/>
    <col min="11787" max="12024" width="9.140625" style="126"/>
    <col min="12025" max="12025" width="35.42578125" style="126" customWidth="1"/>
    <col min="12026" max="12026" width="7.85546875" style="126" customWidth="1"/>
    <col min="12027" max="12027" width="7.42578125" style="126" customWidth="1"/>
    <col min="12028" max="12028" width="8.140625" style="126" customWidth="1"/>
    <col min="12029" max="12029" width="6.85546875" style="126" customWidth="1"/>
    <col min="12030" max="12030" width="7" style="126" customWidth="1"/>
    <col min="12031" max="12034" width="6.85546875" style="126" customWidth="1"/>
    <col min="12035" max="12036" width="7" style="126" customWidth="1"/>
    <col min="12037" max="12037" width="7.140625" style="126" customWidth="1"/>
    <col min="12038" max="12038" width="8.28515625" style="126" customWidth="1"/>
    <col min="12039" max="12040" width="7.7109375" style="126" customWidth="1"/>
    <col min="12041" max="12041" width="9.42578125" style="126" customWidth="1"/>
    <col min="12042" max="12042" width="7.85546875" style="126" customWidth="1"/>
    <col min="12043" max="12280" width="9.140625" style="126"/>
    <col min="12281" max="12281" width="35.42578125" style="126" customWidth="1"/>
    <col min="12282" max="12282" width="7.85546875" style="126" customWidth="1"/>
    <col min="12283" max="12283" width="7.42578125" style="126" customWidth="1"/>
    <col min="12284" max="12284" width="8.140625" style="126" customWidth="1"/>
    <col min="12285" max="12285" width="6.85546875" style="126" customWidth="1"/>
    <col min="12286" max="12286" width="7" style="126" customWidth="1"/>
    <col min="12287" max="12290" width="6.85546875" style="126" customWidth="1"/>
    <col min="12291" max="12292" width="7" style="126" customWidth="1"/>
    <col min="12293" max="12293" width="7.140625" style="126" customWidth="1"/>
    <col min="12294" max="12294" width="8.28515625" style="126" customWidth="1"/>
    <col min="12295" max="12296" width="7.7109375" style="126" customWidth="1"/>
    <col min="12297" max="12297" width="9.42578125" style="126" customWidth="1"/>
    <col min="12298" max="12298" width="7.85546875" style="126" customWidth="1"/>
    <col min="12299" max="12536" width="9.140625" style="126"/>
    <col min="12537" max="12537" width="35.42578125" style="126" customWidth="1"/>
    <col min="12538" max="12538" width="7.85546875" style="126" customWidth="1"/>
    <col min="12539" max="12539" width="7.42578125" style="126" customWidth="1"/>
    <col min="12540" max="12540" width="8.140625" style="126" customWidth="1"/>
    <col min="12541" max="12541" width="6.85546875" style="126" customWidth="1"/>
    <col min="12542" max="12542" width="7" style="126" customWidth="1"/>
    <col min="12543" max="12546" width="6.85546875" style="126" customWidth="1"/>
    <col min="12547" max="12548" width="7" style="126" customWidth="1"/>
    <col min="12549" max="12549" width="7.140625" style="126" customWidth="1"/>
    <col min="12550" max="12550" width="8.28515625" style="126" customWidth="1"/>
    <col min="12551" max="12552" width="7.7109375" style="126" customWidth="1"/>
    <col min="12553" max="12553" width="9.42578125" style="126" customWidth="1"/>
    <col min="12554" max="12554" width="7.85546875" style="126" customWidth="1"/>
    <col min="12555" max="12792" width="9.140625" style="126"/>
    <col min="12793" max="12793" width="35.42578125" style="126" customWidth="1"/>
    <col min="12794" max="12794" width="7.85546875" style="126" customWidth="1"/>
    <col min="12795" max="12795" width="7.42578125" style="126" customWidth="1"/>
    <col min="12796" max="12796" width="8.140625" style="126" customWidth="1"/>
    <col min="12797" max="12797" width="6.85546875" style="126" customWidth="1"/>
    <col min="12798" max="12798" width="7" style="126" customWidth="1"/>
    <col min="12799" max="12802" width="6.85546875" style="126" customWidth="1"/>
    <col min="12803" max="12804" width="7" style="126" customWidth="1"/>
    <col min="12805" max="12805" width="7.140625" style="126" customWidth="1"/>
    <col min="12806" max="12806" width="8.28515625" style="126" customWidth="1"/>
    <col min="12807" max="12808" width="7.7109375" style="126" customWidth="1"/>
    <col min="12809" max="12809" width="9.42578125" style="126" customWidth="1"/>
    <col min="12810" max="12810" width="7.85546875" style="126" customWidth="1"/>
    <col min="12811" max="13048" width="9.140625" style="126"/>
    <col min="13049" max="13049" width="35.42578125" style="126" customWidth="1"/>
    <col min="13050" max="13050" width="7.85546875" style="126" customWidth="1"/>
    <col min="13051" max="13051" width="7.42578125" style="126" customWidth="1"/>
    <col min="13052" max="13052" width="8.140625" style="126" customWidth="1"/>
    <col min="13053" max="13053" width="6.85546875" style="126" customWidth="1"/>
    <col min="13054" max="13054" width="7" style="126" customWidth="1"/>
    <col min="13055" max="13058" width="6.85546875" style="126" customWidth="1"/>
    <col min="13059" max="13060" width="7" style="126" customWidth="1"/>
    <col min="13061" max="13061" width="7.140625" style="126" customWidth="1"/>
    <col min="13062" max="13062" width="8.28515625" style="126" customWidth="1"/>
    <col min="13063" max="13064" width="7.7109375" style="126" customWidth="1"/>
    <col min="13065" max="13065" width="9.42578125" style="126" customWidth="1"/>
    <col min="13066" max="13066" width="7.85546875" style="126" customWidth="1"/>
    <col min="13067" max="13304" width="9.140625" style="126"/>
    <col min="13305" max="13305" width="35.42578125" style="126" customWidth="1"/>
    <col min="13306" max="13306" width="7.85546875" style="126" customWidth="1"/>
    <col min="13307" max="13307" width="7.42578125" style="126" customWidth="1"/>
    <col min="13308" max="13308" width="8.140625" style="126" customWidth="1"/>
    <col min="13309" max="13309" width="6.85546875" style="126" customWidth="1"/>
    <col min="13310" max="13310" width="7" style="126" customWidth="1"/>
    <col min="13311" max="13314" width="6.85546875" style="126" customWidth="1"/>
    <col min="13315" max="13316" width="7" style="126" customWidth="1"/>
    <col min="13317" max="13317" width="7.140625" style="126" customWidth="1"/>
    <col min="13318" max="13318" width="8.28515625" style="126" customWidth="1"/>
    <col min="13319" max="13320" width="7.7109375" style="126" customWidth="1"/>
    <col min="13321" max="13321" width="9.42578125" style="126" customWidth="1"/>
    <col min="13322" max="13322" width="7.85546875" style="126" customWidth="1"/>
    <col min="13323" max="13560" width="9.140625" style="126"/>
    <col min="13561" max="13561" width="35.42578125" style="126" customWidth="1"/>
    <col min="13562" max="13562" width="7.85546875" style="126" customWidth="1"/>
    <col min="13563" max="13563" width="7.42578125" style="126" customWidth="1"/>
    <col min="13564" max="13564" width="8.140625" style="126" customWidth="1"/>
    <col min="13565" max="13565" width="6.85546875" style="126" customWidth="1"/>
    <col min="13566" max="13566" width="7" style="126" customWidth="1"/>
    <col min="13567" max="13570" width="6.85546875" style="126" customWidth="1"/>
    <col min="13571" max="13572" width="7" style="126" customWidth="1"/>
    <col min="13573" max="13573" width="7.140625" style="126" customWidth="1"/>
    <col min="13574" max="13574" width="8.28515625" style="126" customWidth="1"/>
    <col min="13575" max="13576" width="7.7109375" style="126" customWidth="1"/>
    <col min="13577" max="13577" width="9.42578125" style="126" customWidth="1"/>
    <col min="13578" max="13578" width="7.85546875" style="126" customWidth="1"/>
    <col min="13579" max="13816" width="9.140625" style="126"/>
    <col min="13817" max="13817" width="35.42578125" style="126" customWidth="1"/>
    <col min="13818" max="13818" width="7.85546875" style="126" customWidth="1"/>
    <col min="13819" max="13819" width="7.42578125" style="126" customWidth="1"/>
    <col min="13820" max="13820" width="8.140625" style="126" customWidth="1"/>
    <col min="13821" max="13821" width="6.85546875" style="126" customWidth="1"/>
    <col min="13822" max="13822" width="7" style="126" customWidth="1"/>
    <col min="13823" max="13826" width="6.85546875" style="126" customWidth="1"/>
    <col min="13827" max="13828" width="7" style="126" customWidth="1"/>
    <col min="13829" max="13829" width="7.140625" style="126" customWidth="1"/>
    <col min="13830" max="13830" width="8.28515625" style="126" customWidth="1"/>
    <col min="13831" max="13832" width="7.7109375" style="126" customWidth="1"/>
    <col min="13833" max="13833" width="9.42578125" style="126" customWidth="1"/>
    <col min="13834" max="13834" width="7.85546875" style="126" customWidth="1"/>
    <col min="13835" max="14072" width="9.140625" style="126"/>
    <col min="14073" max="14073" width="35.42578125" style="126" customWidth="1"/>
    <col min="14074" max="14074" width="7.85546875" style="126" customWidth="1"/>
    <col min="14075" max="14075" width="7.42578125" style="126" customWidth="1"/>
    <col min="14076" max="14076" width="8.140625" style="126" customWidth="1"/>
    <col min="14077" max="14077" width="6.85546875" style="126" customWidth="1"/>
    <col min="14078" max="14078" width="7" style="126" customWidth="1"/>
    <col min="14079" max="14082" width="6.85546875" style="126" customWidth="1"/>
    <col min="14083" max="14084" width="7" style="126" customWidth="1"/>
    <col min="14085" max="14085" width="7.140625" style="126" customWidth="1"/>
    <col min="14086" max="14086" width="8.28515625" style="126" customWidth="1"/>
    <col min="14087" max="14088" width="7.7109375" style="126" customWidth="1"/>
    <col min="14089" max="14089" width="9.42578125" style="126" customWidth="1"/>
    <col min="14090" max="14090" width="7.85546875" style="126" customWidth="1"/>
    <col min="14091" max="14328" width="9.140625" style="126"/>
    <col min="14329" max="14329" width="35.42578125" style="126" customWidth="1"/>
    <col min="14330" max="14330" width="7.85546875" style="126" customWidth="1"/>
    <col min="14331" max="14331" width="7.42578125" style="126" customWidth="1"/>
    <col min="14332" max="14332" width="8.140625" style="126" customWidth="1"/>
    <col min="14333" max="14333" width="6.85546875" style="126" customWidth="1"/>
    <col min="14334" max="14334" width="7" style="126" customWidth="1"/>
    <col min="14335" max="14338" width="6.85546875" style="126" customWidth="1"/>
    <col min="14339" max="14340" width="7" style="126" customWidth="1"/>
    <col min="14341" max="14341" width="7.140625" style="126" customWidth="1"/>
    <col min="14342" max="14342" width="8.28515625" style="126" customWidth="1"/>
    <col min="14343" max="14344" width="7.7109375" style="126" customWidth="1"/>
    <col min="14345" max="14345" width="9.42578125" style="126" customWidth="1"/>
    <col min="14346" max="14346" width="7.85546875" style="126" customWidth="1"/>
    <col min="14347" max="14584" width="9.140625" style="126"/>
    <col min="14585" max="14585" width="35.42578125" style="126" customWidth="1"/>
    <col min="14586" max="14586" width="7.85546875" style="126" customWidth="1"/>
    <col min="14587" max="14587" width="7.42578125" style="126" customWidth="1"/>
    <col min="14588" max="14588" width="8.140625" style="126" customWidth="1"/>
    <col min="14589" max="14589" width="6.85546875" style="126" customWidth="1"/>
    <col min="14590" max="14590" width="7" style="126" customWidth="1"/>
    <col min="14591" max="14594" width="6.85546875" style="126" customWidth="1"/>
    <col min="14595" max="14596" width="7" style="126" customWidth="1"/>
    <col min="14597" max="14597" width="7.140625" style="126" customWidth="1"/>
    <col min="14598" max="14598" width="8.28515625" style="126" customWidth="1"/>
    <col min="14599" max="14600" width="7.7109375" style="126" customWidth="1"/>
    <col min="14601" max="14601" width="9.42578125" style="126" customWidth="1"/>
    <col min="14602" max="14602" width="7.85546875" style="126" customWidth="1"/>
    <col min="14603" max="14840" width="9.140625" style="126"/>
    <col min="14841" max="14841" width="35.42578125" style="126" customWidth="1"/>
    <col min="14842" max="14842" width="7.85546875" style="126" customWidth="1"/>
    <col min="14843" max="14843" width="7.42578125" style="126" customWidth="1"/>
    <col min="14844" max="14844" width="8.140625" style="126" customWidth="1"/>
    <col min="14845" max="14845" width="6.85546875" style="126" customWidth="1"/>
    <col min="14846" max="14846" width="7" style="126" customWidth="1"/>
    <col min="14847" max="14850" width="6.85546875" style="126" customWidth="1"/>
    <col min="14851" max="14852" width="7" style="126" customWidth="1"/>
    <col min="14853" max="14853" width="7.140625" style="126" customWidth="1"/>
    <col min="14854" max="14854" width="8.28515625" style="126" customWidth="1"/>
    <col min="14855" max="14856" width="7.7109375" style="126" customWidth="1"/>
    <col min="14857" max="14857" width="9.42578125" style="126" customWidth="1"/>
    <col min="14858" max="14858" width="7.85546875" style="126" customWidth="1"/>
    <col min="14859" max="15096" width="9.140625" style="126"/>
    <col min="15097" max="15097" width="35.42578125" style="126" customWidth="1"/>
    <col min="15098" max="15098" width="7.85546875" style="126" customWidth="1"/>
    <col min="15099" max="15099" width="7.42578125" style="126" customWidth="1"/>
    <col min="15100" max="15100" width="8.140625" style="126" customWidth="1"/>
    <col min="15101" max="15101" width="6.85546875" style="126" customWidth="1"/>
    <col min="15102" max="15102" width="7" style="126" customWidth="1"/>
    <col min="15103" max="15106" width="6.85546875" style="126" customWidth="1"/>
    <col min="15107" max="15108" width="7" style="126" customWidth="1"/>
    <col min="15109" max="15109" width="7.140625" style="126" customWidth="1"/>
    <col min="15110" max="15110" width="8.28515625" style="126" customWidth="1"/>
    <col min="15111" max="15112" width="7.7109375" style="126" customWidth="1"/>
    <col min="15113" max="15113" width="9.42578125" style="126" customWidth="1"/>
    <col min="15114" max="15114" width="7.85546875" style="126" customWidth="1"/>
    <col min="15115" max="15352" width="9.140625" style="126"/>
    <col min="15353" max="15353" width="35.42578125" style="126" customWidth="1"/>
    <col min="15354" max="15354" width="7.85546875" style="126" customWidth="1"/>
    <col min="15355" max="15355" width="7.42578125" style="126" customWidth="1"/>
    <col min="15356" max="15356" width="8.140625" style="126" customWidth="1"/>
    <col min="15357" max="15357" width="6.85546875" style="126" customWidth="1"/>
    <col min="15358" max="15358" width="7" style="126" customWidth="1"/>
    <col min="15359" max="15362" width="6.85546875" style="126" customWidth="1"/>
    <col min="15363" max="15364" width="7" style="126" customWidth="1"/>
    <col min="15365" max="15365" width="7.140625" style="126" customWidth="1"/>
    <col min="15366" max="15366" width="8.28515625" style="126" customWidth="1"/>
    <col min="15367" max="15368" width="7.7109375" style="126" customWidth="1"/>
    <col min="15369" max="15369" width="9.42578125" style="126" customWidth="1"/>
    <col min="15370" max="15370" width="7.85546875" style="126" customWidth="1"/>
    <col min="15371" max="15608" width="9.140625" style="126"/>
    <col min="15609" max="15609" width="35.42578125" style="126" customWidth="1"/>
    <col min="15610" max="15610" width="7.85546875" style="126" customWidth="1"/>
    <col min="15611" max="15611" width="7.42578125" style="126" customWidth="1"/>
    <col min="15612" max="15612" width="8.140625" style="126" customWidth="1"/>
    <col min="15613" max="15613" width="6.85546875" style="126" customWidth="1"/>
    <col min="15614" max="15614" width="7" style="126" customWidth="1"/>
    <col min="15615" max="15618" width="6.85546875" style="126" customWidth="1"/>
    <col min="15619" max="15620" width="7" style="126" customWidth="1"/>
    <col min="15621" max="15621" width="7.140625" style="126" customWidth="1"/>
    <col min="15622" max="15622" width="8.28515625" style="126" customWidth="1"/>
    <col min="15623" max="15624" width="7.7109375" style="126" customWidth="1"/>
    <col min="15625" max="15625" width="9.42578125" style="126" customWidth="1"/>
    <col min="15626" max="15626" width="7.85546875" style="126" customWidth="1"/>
    <col min="15627" max="15864" width="9.140625" style="126"/>
    <col min="15865" max="15865" width="35.42578125" style="126" customWidth="1"/>
    <col min="15866" max="15866" width="7.85546875" style="126" customWidth="1"/>
    <col min="15867" max="15867" width="7.42578125" style="126" customWidth="1"/>
    <col min="15868" max="15868" width="8.140625" style="126" customWidth="1"/>
    <col min="15869" max="15869" width="6.85546875" style="126" customWidth="1"/>
    <col min="15870" max="15870" width="7" style="126" customWidth="1"/>
    <col min="15871" max="15874" width="6.85546875" style="126" customWidth="1"/>
    <col min="15875" max="15876" width="7" style="126" customWidth="1"/>
    <col min="15877" max="15877" width="7.140625" style="126" customWidth="1"/>
    <col min="15878" max="15878" width="8.28515625" style="126" customWidth="1"/>
    <col min="15879" max="15880" width="7.7109375" style="126" customWidth="1"/>
    <col min="15881" max="15881" width="9.42578125" style="126" customWidth="1"/>
    <col min="15882" max="15882" width="7.85546875" style="126" customWidth="1"/>
    <col min="15883" max="16120" width="9.140625" style="126"/>
    <col min="16121" max="16121" width="35.42578125" style="126" customWidth="1"/>
    <col min="16122" max="16122" width="7.85546875" style="126" customWidth="1"/>
    <col min="16123" max="16123" width="7.42578125" style="126" customWidth="1"/>
    <col min="16124" max="16124" width="8.140625" style="126" customWidth="1"/>
    <col min="16125" max="16125" width="6.85546875" style="126" customWidth="1"/>
    <col min="16126" max="16126" width="7" style="126" customWidth="1"/>
    <col min="16127" max="16130" width="6.85546875" style="126" customWidth="1"/>
    <col min="16131" max="16132" width="7" style="126" customWidth="1"/>
    <col min="16133" max="16133" width="7.140625" style="126" customWidth="1"/>
    <col min="16134" max="16134" width="8.28515625" style="126" customWidth="1"/>
    <col min="16135" max="16136" width="7.7109375" style="126" customWidth="1"/>
    <col min="16137" max="16137" width="9.42578125" style="126" customWidth="1"/>
    <col min="16138" max="16138" width="7.85546875" style="126" customWidth="1"/>
    <col min="16139" max="16384" width="9.140625" style="126"/>
  </cols>
  <sheetData>
    <row r="1" spans="1:6" x14ac:dyDescent="0.2">
      <c r="E1" s="670"/>
      <c r="F1" s="670"/>
    </row>
    <row r="2" spans="1:6" x14ac:dyDescent="0.2">
      <c r="E2" s="670"/>
      <c r="F2" s="670"/>
    </row>
    <row r="3" spans="1:6" x14ac:dyDescent="0.2">
      <c r="E3" s="670"/>
      <c r="F3" s="670"/>
    </row>
    <row r="4" spans="1:6" x14ac:dyDescent="0.2">
      <c r="A4" s="353"/>
      <c r="B4" s="354"/>
      <c r="E4" s="20"/>
    </row>
    <row r="5" spans="1:6" ht="15.75" x14ac:dyDescent="0.25">
      <c r="A5" s="695" t="s">
        <v>748</v>
      </c>
      <c r="B5" s="695"/>
      <c r="C5" s="695"/>
      <c r="D5" s="695"/>
      <c r="E5" s="695"/>
      <c r="F5" s="695"/>
    </row>
    <row r="6" spans="1:6" x14ac:dyDescent="0.2">
      <c r="B6" s="696"/>
      <c r="C6" s="696"/>
      <c r="D6" s="696"/>
      <c r="E6" s="696"/>
      <c r="F6" s="696"/>
    </row>
    <row r="7" spans="1:6" ht="53.45" customHeight="1" x14ac:dyDescent="0.2">
      <c r="A7" s="358" t="s">
        <v>576</v>
      </c>
      <c r="B7" s="359" t="s">
        <v>577</v>
      </c>
      <c r="C7" s="359" t="s">
        <v>750</v>
      </c>
      <c r="D7" s="360" t="s">
        <v>749</v>
      </c>
      <c r="E7" s="697" t="s">
        <v>578</v>
      </c>
      <c r="F7" s="361" t="s">
        <v>594</v>
      </c>
    </row>
    <row r="8" spans="1:6" x14ac:dyDescent="0.2">
      <c r="A8" s="362" t="s">
        <v>580</v>
      </c>
      <c r="B8" s="352"/>
      <c r="C8" s="352"/>
      <c r="D8" s="352"/>
      <c r="E8" s="352"/>
      <c r="F8" s="357"/>
    </row>
    <row r="9" spans="1:6" ht="30.75" customHeight="1" x14ac:dyDescent="0.2">
      <c r="A9" s="345" t="s">
        <v>595</v>
      </c>
      <c r="B9" s="379">
        <v>10</v>
      </c>
      <c r="C9" s="379"/>
      <c r="D9" s="379"/>
      <c r="E9" s="379"/>
      <c r="F9" s="379">
        <f>B9+C9+D9+E9</f>
        <v>10</v>
      </c>
    </row>
    <row r="10" spans="1:6" ht="50.25" customHeight="1" x14ac:dyDescent="0.2">
      <c r="A10" s="345" t="s">
        <v>596</v>
      </c>
      <c r="B10" s="379">
        <v>10</v>
      </c>
      <c r="C10" s="379"/>
      <c r="D10" s="379"/>
      <c r="E10" s="379"/>
      <c r="F10" s="379">
        <f t="shared" ref="F10:F20" si="0">B10+C10+D10+E10</f>
        <v>10</v>
      </c>
    </row>
    <row r="11" spans="1:6" ht="28.5" customHeight="1" x14ac:dyDescent="0.2">
      <c r="A11" s="345" t="s">
        <v>686</v>
      </c>
      <c r="B11" s="379">
        <v>2</v>
      </c>
      <c r="C11" s="379"/>
      <c r="D11" s="379"/>
      <c r="E11" s="379"/>
      <c r="F11" s="379"/>
    </row>
    <row r="12" spans="1:6" ht="26.25" customHeight="1" x14ac:dyDescent="0.2">
      <c r="A12" s="345" t="s">
        <v>597</v>
      </c>
      <c r="B12" s="379">
        <v>3</v>
      </c>
      <c r="C12" s="379"/>
      <c r="D12" s="379"/>
      <c r="E12" s="379"/>
      <c r="F12" s="379">
        <f t="shared" si="0"/>
        <v>3</v>
      </c>
    </row>
    <row r="13" spans="1:6" ht="27" customHeight="1" x14ac:dyDescent="0.2">
      <c r="A13" s="345" t="s">
        <v>598</v>
      </c>
      <c r="B13" s="379">
        <v>1.5</v>
      </c>
      <c r="C13" s="379"/>
      <c r="D13" s="379"/>
      <c r="E13" s="379"/>
      <c r="F13" s="379">
        <f t="shared" si="0"/>
        <v>1.5</v>
      </c>
    </row>
    <row r="14" spans="1:6" ht="38.25" x14ac:dyDescent="0.2">
      <c r="A14" s="346" t="s">
        <v>600</v>
      </c>
      <c r="B14" s="379">
        <v>15</v>
      </c>
      <c r="C14" s="379"/>
      <c r="D14" s="379"/>
      <c r="E14" s="379"/>
      <c r="F14" s="379">
        <f t="shared" si="0"/>
        <v>15</v>
      </c>
    </row>
    <row r="15" spans="1:6" ht="76.5" x14ac:dyDescent="0.2">
      <c r="A15" s="345" t="s">
        <v>599</v>
      </c>
      <c r="B15" s="379">
        <v>17</v>
      </c>
      <c r="C15" s="379"/>
      <c r="D15" s="379"/>
      <c r="E15" s="379"/>
      <c r="F15" s="379">
        <f t="shared" si="0"/>
        <v>17</v>
      </c>
    </row>
    <row r="16" spans="1:6" ht="25.5" x14ac:dyDescent="0.2">
      <c r="A16" s="345" t="s">
        <v>782</v>
      </c>
      <c r="B16" s="379">
        <v>31.22</v>
      </c>
      <c r="C16" s="379"/>
      <c r="D16" s="379"/>
      <c r="E16" s="379"/>
      <c r="F16" s="379">
        <f t="shared" si="0"/>
        <v>31.22</v>
      </c>
    </row>
    <row r="17" spans="1:6" ht="51" x14ac:dyDescent="0.2">
      <c r="A17" s="495" t="s">
        <v>684</v>
      </c>
      <c r="B17" s="379"/>
      <c r="C17" s="563">
        <v>0</v>
      </c>
      <c r="D17" s="563"/>
      <c r="E17" s="563">
        <v>50</v>
      </c>
      <c r="F17" s="379">
        <f t="shared" si="0"/>
        <v>50</v>
      </c>
    </row>
    <row r="18" spans="1:6" ht="38.25" x14ac:dyDescent="0.2">
      <c r="A18" s="494" t="s">
        <v>685</v>
      </c>
      <c r="B18" s="379"/>
      <c r="C18" s="563">
        <v>0</v>
      </c>
      <c r="D18" s="563"/>
      <c r="E18" s="563">
        <v>15</v>
      </c>
      <c r="F18" s="379"/>
    </row>
    <row r="19" spans="1:6" ht="25.5" x14ac:dyDescent="0.2">
      <c r="A19" s="346" t="s">
        <v>601</v>
      </c>
      <c r="B19" s="379"/>
      <c r="C19" s="563"/>
      <c r="D19" s="563"/>
      <c r="E19" s="563"/>
      <c r="F19" s="379">
        <f t="shared" si="0"/>
        <v>0</v>
      </c>
    </row>
    <row r="20" spans="1:6" ht="34.5" customHeight="1" x14ac:dyDescent="0.2">
      <c r="A20" s="345" t="s">
        <v>607</v>
      </c>
      <c r="B20" s="379"/>
      <c r="C20" s="563">
        <v>0</v>
      </c>
      <c r="D20" s="563"/>
      <c r="E20" s="563">
        <v>1</v>
      </c>
      <c r="F20" s="379">
        <f t="shared" si="0"/>
        <v>1</v>
      </c>
    </row>
    <row r="21" spans="1:6" x14ac:dyDescent="0.2">
      <c r="A21" s="363" t="s">
        <v>581</v>
      </c>
      <c r="B21" s="493">
        <f>SUM(B9:B20)</f>
        <v>89.72</v>
      </c>
      <c r="C21" s="493">
        <f>SUM(C9:C20)</f>
        <v>0</v>
      </c>
      <c r="D21" s="493">
        <f>SUM(D9:D20)</f>
        <v>0</v>
      </c>
      <c r="E21" s="493">
        <f>SUM(E9:E20)</f>
        <v>66</v>
      </c>
      <c r="F21" s="493">
        <f>SUM(F9:F20)</f>
        <v>138.72</v>
      </c>
    </row>
    <row r="22" spans="1:6" ht="13.15" customHeight="1" x14ac:dyDescent="0.2">
      <c r="A22" s="698" t="s">
        <v>582</v>
      </c>
      <c r="B22" s="700" t="s">
        <v>577</v>
      </c>
      <c r="C22" s="700" t="s">
        <v>750</v>
      </c>
      <c r="D22" s="700" t="s">
        <v>749</v>
      </c>
      <c r="E22" s="701" t="s">
        <v>578</v>
      </c>
      <c r="F22" s="693" t="s">
        <v>594</v>
      </c>
    </row>
    <row r="23" spans="1:6" ht="39.6" customHeight="1" x14ac:dyDescent="0.2">
      <c r="A23" s="699"/>
      <c r="B23" s="700"/>
      <c r="C23" s="700"/>
      <c r="D23" s="700"/>
      <c r="E23" s="702"/>
      <c r="F23" s="694"/>
    </row>
    <row r="24" spans="1:6" x14ac:dyDescent="0.2">
      <c r="A24" s="346" t="s">
        <v>583</v>
      </c>
      <c r="B24" s="379">
        <v>0</v>
      </c>
      <c r="C24" s="379">
        <v>0</v>
      </c>
      <c r="D24" s="379">
        <v>0</v>
      </c>
      <c r="E24" s="379">
        <v>0</v>
      </c>
      <c r="F24" s="379">
        <v>0</v>
      </c>
    </row>
    <row r="25" spans="1:6" x14ac:dyDescent="0.2">
      <c r="A25" s="364" t="s">
        <v>584</v>
      </c>
      <c r="B25" s="493">
        <f>B24</f>
        <v>0</v>
      </c>
      <c r="C25" s="493">
        <f>C24</f>
        <v>0</v>
      </c>
      <c r="D25" s="493">
        <f>D24</f>
        <v>0</v>
      </c>
      <c r="E25" s="493">
        <f>E24</f>
        <v>0</v>
      </c>
      <c r="F25" s="493">
        <f>F24</f>
        <v>0</v>
      </c>
    </row>
    <row r="26" spans="1:6" x14ac:dyDescent="0.2">
      <c r="A26" s="705" t="s">
        <v>585</v>
      </c>
      <c r="B26" s="700" t="s">
        <v>577</v>
      </c>
      <c r="C26" s="700" t="s">
        <v>750</v>
      </c>
      <c r="D26" s="700" t="s">
        <v>749</v>
      </c>
      <c r="E26" s="700" t="s">
        <v>578</v>
      </c>
      <c r="F26" s="693" t="s">
        <v>594</v>
      </c>
    </row>
    <row r="27" spans="1:6" ht="40.15" customHeight="1" x14ac:dyDescent="0.2">
      <c r="A27" s="706"/>
      <c r="B27" s="700"/>
      <c r="C27" s="700"/>
      <c r="D27" s="700"/>
      <c r="E27" s="700"/>
      <c r="F27" s="694"/>
    </row>
    <row r="28" spans="1:6" ht="38.25" x14ac:dyDescent="0.2">
      <c r="A28" s="345" t="s">
        <v>602</v>
      </c>
      <c r="B28" s="564"/>
      <c r="C28" s="563">
        <v>520</v>
      </c>
      <c r="D28" s="563">
        <v>50.634999999999998</v>
      </c>
      <c r="E28" s="563">
        <v>5</v>
      </c>
      <c r="F28" s="563">
        <f>B28+C28+D28+E28</f>
        <v>575.63499999999999</v>
      </c>
    </row>
    <row r="29" spans="1:6" ht="38.25" x14ac:dyDescent="0.2">
      <c r="A29" s="365" t="s">
        <v>603</v>
      </c>
      <c r="B29" s="564"/>
      <c r="C29" s="563">
        <v>154.69999999999999</v>
      </c>
      <c r="D29" s="563">
        <v>0</v>
      </c>
      <c r="E29" s="563">
        <v>249.4</v>
      </c>
      <c r="F29" s="563">
        <f t="shared" ref="F29:F44" si="1">B29+C29+D29+E29</f>
        <v>404.1</v>
      </c>
    </row>
    <row r="30" spans="1:6" ht="38.25" x14ac:dyDescent="0.2">
      <c r="A30" s="345" t="s">
        <v>604</v>
      </c>
      <c r="B30" s="564"/>
      <c r="C30" s="563">
        <v>164.2</v>
      </c>
      <c r="D30" s="563">
        <v>277.13200000000001</v>
      </c>
      <c r="E30" s="563">
        <v>117.6</v>
      </c>
      <c r="F30" s="563">
        <f t="shared" si="1"/>
        <v>558.93200000000002</v>
      </c>
    </row>
    <row r="31" spans="1:6" ht="30" customHeight="1" x14ac:dyDescent="0.2">
      <c r="A31" s="347" t="s">
        <v>605</v>
      </c>
      <c r="B31" s="564"/>
      <c r="C31" s="563">
        <v>471.339</v>
      </c>
      <c r="D31" s="564"/>
      <c r="E31" s="563">
        <v>40.661999999999999</v>
      </c>
      <c r="F31" s="563">
        <f t="shared" si="1"/>
        <v>512.00099999999998</v>
      </c>
    </row>
    <row r="32" spans="1:6" x14ac:dyDescent="0.2">
      <c r="A32" s="348" t="s">
        <v>588</v>
      </c>
      <c r="B32" s="563">
        <v>61.151000000000003</v>
      </c>
      <c r="C32" s="564"/>
      <c r="D32" s="564"/>
      <c r="E32" s="563"/>
      <c r="F32" s="563">
        <f t="shared" si="1"/>
        <v>61.151000000000003</v>
      </c>
    </row>
    <row r="33" spans="1:9" ht="39" customHeight="1" x14ac:dyDescent="0.2">
      <c r="A33" s="345" t="s">
        <v>606</v>
      </c>
      <c r="B33" s="564"/>
      <c r="C33" s="563">
        <v>0</v>
      </c>
      <c r="D33" s="564"/>
      <c r="E33" s="563">
        <v>500</v>
      </c>
      <c r="F33" s="563">
        <f t="shared" si="1"/>
        <v>500</v>
      </c>
    </row>
    <row r="34" spans="1:9" ht="35.25" customHeight="1" x14ac:dyDescent="0.2">
      <c r="A34" s="494" t="s">
        <v>751</v>
      </c>
      <c r="B34" s="344"/>
      <c r="C34" s="563">
        <v>611</v>
      </c>
      <c r="D34" s="564"/>
      <c r="E34" s="563">
        <v>15.782</v>
      </c>
      <c r="F34" s="563">
        <f t="shared" si="1"/>
        <v>626.78200000000004</v>
      </c>
    </row>
    <row r="35" spans="1:9" ht="31.5" customHeight="1" x14ac:dyDescent="0.2">
      <c r="A35" s="349" t="s">
        <v>608</v>
      </c>
      <c r="B35" s="344"/>
      <c r="C35" s="563">
        <v>0</v>
      </c>
      <c r="D35" s="564"/>
      <c r="E35" s="563">
        <v>1.2</v>
      </c>
      <c r="F35" s="563">
        <f t="shared" si="1"/>
        <v>1.2</v>
      </c>
    </row>
    <row r="36" spans="1:9" ht="37.5" customHeight="1" x14ac:dyDescent="0.2">
      <c r="A36" s="346" t="s">
        <v>609</v>
      </c>
      <c r="B36" s="344"/>
      <c r="C36" s="563">
        <v>794.3</v>
      </c>
      <c r="D36" s="563">
        <v>13.759</v>
      </c>
      <c r="E36" s="563">
        <v>383.01600000000002</v>
      </c>
      <c r="F36" s="563">
        <f t="shared" si="1"/>
        <v>1191.075</v>
      </c>
    </row>
    <row r="37" spans="1:9" ht="37.5" customHeight="1" x14ac:dyDescent="0.2">
      <c r="A37" s="346" t="s">
        <v>610</v>
      </c>
      <c r="B37" s="344"/>
      <c r="C37" s="563">
        <v>567.5</v>
      </c>
      <c r="D37" s="564"/>
      <c r="E37" s="563">
        <v>160.4</v>
      </c>
      <c r="F37" s="379">
        <f t="shared" si="1"/>
        <v>727.9</v>
      </c>
    </row>
    <row r="38" spans="1:9" ht="37.5" customHeight="1" x14ac:dyDescent="0.2">
      <c r="A38" s="346" t="s">
        <v>611</v>
      </c>
      <c r="B38" s="344"/>
      <c r="C38" s="563">
        <v>0</v>
      </c>
      <c r="D38" s="564"/>
      <c r="E38" s="563">
        <v>72.400000000000006</v>
      </c>
      <c r="F38" s="379">
        <f t="shared" si="1"/>
        <v>72.400000000000006</v>
      </c>
    </row>
    <row r="39" spans="1:9" ht="55.15" customHeight="1" x14ac:dyDescent="0.2">
      <c r="A39" s="346" t="s">
        <v>752</v>
      </c>
      <c r="B39" s="344"/>
      <c r="C39" s="563">
        <v>723.3</v>
      </c>
      <c r="D39" s="564"/>
      <c r="E39" s="563">
        <v>75.900000000000006</v>
      </c>
      <c r="F39" s="379">
        <f t="shared" si="1"/>
        <v>799.19999999999993</v>
      </c>
    </row>
    <row r="40" spans="1:9" ht="25.5" x14ac:dyDescent="0.2">
      <c r="A40" s="346" t="s">
        <v>586</v>
      </c>
      <c r="B40" s="563">
        <v>35</v>
      </c>
      <c r="C40" s="344"/>
      <c r="D40" s="344"/>
      <c r="E40" s="344"/>
      <c r="F40" s="379">
        <f t="shared" si="1"/>
        <v>35</v>
      </c>
    </row>
    <row r="41" spans="1:9" ht="25.5" x14ac:dyDescent="0.2">
      <c r="A41" s="347" t="s">
        <v>587</v>
      </c>
      <c r="B41" s="379">
        <v>2</v>
      </c>
      <c r="C41" s="344"/>
      <c r="D41" s="344"/>
      <c r="E41" s="344"/>
      <c r="F41" s="379">
        <f t="shared" si="1"/>
        <v>2</v>
      </c>
    </row>
    <row r="42" spans="1:9" ht="14.25" customHeight="1" x14ac:dyDescent="0.2">
      <c r="A42" s="347" t="s">
        <v>614</v>
      </c>
      <c r="B42" s="379">
        <v>0</v>
      </c>
      <c r="C42" s="344"/>
      <c r="D42" s="344"/>
      <c r="E42" s="344"/>
      <c r="F42" s="379">
        <f t="shared" si="1"/>
        <v>0</v>
      </c>
    </row>
    <row r="43" spans="1:9" ht="27.75" customHeight="1" x14ac:dyDescent="0.2">
      <c r="A43" s="347" t="s">
        <v>683</v>
      </c>
      <c r="B43" s="379">
        <v>0</v>
      </c>
      <c r="C43" s="344"/>
      <c r="D43" s="344"/>
      <c r="E43" s="344"/>
      <c r="F43" s="379">
        <f t="shared" si="1"/>
        <v>0</v>
      </c>
    </row>
    <row r="44" spans="1:9" ht="28.5" customHeight="1" x14ac:dyDescent="0.2">
      <c r="A44" s="347" t="s">
        <v>615</v>
      </c>
      <c r="B44" s="379">
        <v>60</v>
      </c>
      <c r="C44" s="344"/>
      <c r="D44" s="344"/>
      <c r="E44" s="344"/>
      <c r="F44" s="379">
        <f t="shared" si="1"/>
        <v>60</v>
      </c>
    </row>
    <row r="45" spans="1:9" x14ac:dyDescent="0.2">
      <c r="A45" s="350" t="s">
        <v>589</v>
      </c>
      <c r="B45" s="504">
        <f>SUM(B28:B44)</f>
        <v>158.15100000000001</v>
      </c>
      <c r="C45" s="504">
        <f>SUM(C28:C44)</f>
        <v>4006.3389999999999</v>
      </c>
      <c r="D45" s="504">
        <f>SUM(D28:D44)</f>
        <v>341.52600000000001</v>
      </c>
      <c r="E45" s="504">
        <f>SUM(E28:E44)</f>
        <v>1621.3600000000004</v>
      </c>
      <c r="F45" s="504">
        <f>SUM(F28:F44)</f>
        <v>6127.3759999999984</v>
      </c>
      <c r="G45" s="343"/>
      <c r="H45" s="343"/>
      <c r="I45" s="134"/>
    </row>
    <row r="46" spans="1:9" x14ac:dyDescent="0.2">
      <c r="A46" s="351" t="s">
        <v>590</v>
      </c>
      <c r="B46" s="504">
        <f>B25+B45</f>
        <v>158.15100000000001</v>
      </c>
      <c r="C46" s="504">
        <f>C25+C45</f>
        <v>4006.3389999999999</v>
      </c>
      <c r="D46" s="504">
        <f>D25+D45</f>
        <v>341.52600000000001</v>
      </c>
      <c r="E46" s="504">
        <f>+E45+E25</f>
        <v>1621.3600000000004</v>
      </c>
      <c r="F46" s="504">
        <f>+B46+C46+D46+E46</f>
        <v>6127.3760000000002</v>
      </c>
      <c r="G46" s="134"/>
    </row>
    <row r="47" spans="1:9" x14ac:dyDescent="0.2">
      <c r="A47" s="351" t="s">
        <v>591</v>
      </c>
      <c r="B47" s="504">
        <f>B46+B21</f>
        <v>247.87100000000001</v>
      </c>
      <c r="C47" s="504">
        <f>C46+C21</f>
        <v>4006.3389999999999</v>
      </c>
      <c r="D47" s="504">
        <f>D46+D21</f>
        <v>341.52600000000001</v>
      </c>
      <c r="E47" s="504">
        <f>+E46+E25+E21</f>
        <v>1687.3600000000004</v>
      </c>
      <c r="F47" s="504">
        <f>+B47+C47+D47+E47</f>
        <v>6283.0960000000005</v>
      </c>
    </row>
    <row r="48" spans="1:9" ht="13.15" customHeight="1" x14ac:dyDescent="0.2">
      <c r="A48" s="703" t="s">
        <v>592</v>
      </c>
      <c r="B48" s="707" t="s">
        <v>577</v>
      </c>
      <c r="C48" s="707" t="s">
        <v>750</v>
      </c>
      <c r="D48" s="707" t="s">
        <v>749</v>
      </c>
      <c r="E48" s="708" t="s">
        <v>578</v>
      </c>
      <c r="F48" s="703" t="s">
        <v>579</v>
      </c>
    </row>
    <row r="49" spans="1:6" ht="37.9" customHeight="1" x14ac:dyDescent="0.2">
      <c r="A49" s="704"/>
      <c r="B49" s="707"/>
      <c r="C49" s="707"/>
      <c r="D49" s="707"/>
      <c r="E49" s="709"/>
      <c r="F49" s="704"/>
    </row>
    <row r="50" spans="1:6" ht="38.25" x14ac:dyDescent="0.2">
      <c r="A50" s="349" t="s">
        <v>613</v>
      </c>
      <c r="B50" s="379">
        <v>0</v>
      </c>
      <c r="C50" s="563">
        <v>37</v>
      </c>
      <c r="D50" s="563">
        <v>0</v>
      </c>
      <c r="E50" s="563">
        <v>0</v>
      </c>
      <c r="F50" s="563">
        <f>+B50+C50+D50+E50</f>
        <v>37</v>
      </c>
    </row>
    <row r="51" spans="1:6" x14ac:dyDescent="0.2">
      <c r="A51" s="349" t="s">
        <v>612</v>
      </c>
      <c r="B51" s="379"/>
      <c r="C51" s="563">
        <v>157</v>
      </c>
      <c r="D51" s="563">
        <v>188.51900000000001</v>
      </c>
      <c r="E51" s="563">
        <v>94</v>
      </c>
      <c r="F51" s="563">
        <f t="shared" ref="F51:F61" si="2">+B51+C51+D51+E51</f>
        <v>439.51900000000001</v>
      </c>
    </row>
    <row r="52" spans="1:6" ht="38.25" x14ac:dyDescent="0.2">
      <c r="A52" s="349" t="s">
        <v>759</v>
      </c>
      <c r="B52" s="379"/>
      <c r="C52" s="563">
        <v>56.4</v>
      </c>
      <c r="D52" s="563">
        <v>3.3069999999999999</v>
      </c>
      <c r="E52" s="563">
        <v>10.475</v>
      </c>
      <c r="F52" s="563">
        <f t="shared" si="2"/>
        <v>70.182000000000002</v>
      </c>
    </row>
    <row r="53" spans="1:6" ht="25.5" x14ac:dyDescent="0.2">
      <c r="A53" s="349" t="s">
        <v>676</v>
      </c>
      <c r="B53" s="379"/>
      <c r="C53" s="563">
        <v>0</v>
      </c>
      <c r="D53" s="563">
        <v>1.071</v>
      </c>
      <c r="E53" s="563">
        <v>0</v>
      </c>
      <c r="F53" s="563">
        <v>0</v>
      </c>
    </row>
    <row r="54" spans="1:6" ht="38.25" x14ac:dyDescent="0.2">
      <c r="A54" s="349" t="s">
        <v>760</v>
      </c>
      <c r="B54" s="379"/>
      <c r="C54" s="563">
        <v>26.45</v>
      </c>
      <c r="D54" s="563">
        <v>1.5489999999999999</v>
      </c>
      <c r="E54" s="563">
        <v>0</v>
      </c>
      <c r="F54" s="563">
        <f t="shared" si="2"/>
        <v>27.998999999999999</v>
      </c>
    </row>
    <row r="55" spans="1:6" ht="25.5" x14ac:dyDescent="0.2">
      <c r="A55" s="349" t="s">
        <v>755</v>
      </c>
      <c r="B55" s="379"/>
      <c r="C55" s="563">
        <v>0</v>
      </c>
      <c r="D55" s="563">
        <v>0</v>
      </c>
      <c r="E55" s="563">
        <v>2.8</v>
      </c>
      <c r="F55" s="563">
        <f t="shared" si="2"/>
        <v>2.8</v>
      </c>
    </row>
    <row r="56" spans="1:6" ht="38.25" x14ac:dyDescent="0.2">
      <c r="A56" s="349" t="s">
        <v>756</v>
      </c>
      <c r="B56" s="379"/>
      <c r="C56" s="563">
        <v>0</v>
      </c>
      <c r="D56" s="563">
        <v>0</v>
      </c>
      <c r="E56" s="563">
        <v>25.86</v>
      </c>
      <c r="F56" s="563">
        <f t="shared" si="2"/>
        <v>25.86</v>
      </c>
    </row>
    <row r="57" spans="1:6" x14ac:dyDescent="0.2">
      <c r="A57" s="349" t="s">
        <v>757</v>
      </c>
      <c r="B57" s="379"/>
      <c r="C57" s="563">
        <v>0</v>
      </c>
      <c r="D57" s="563">
        <v>66.590999999999994</v>
      </c>
      <c r="E57" s="563">
        <v>30</v>
      </c>
      <c r="F57" s="563">
        <f t="shared" si="2"/>
        <v>96.590999999999994</v>
      </c>
    </row>
    <row r="58" spans="1:6" ht="25.5" x14ac:dyDescent="0.2">
      <c r="A58" s="349" t="s">
        <v>758</v>
      </c>
      <c r="B58" s="379"/>
      <c r="C58" s="563">
        <v>104.5</v>
      </c>
      <c r="D58" s="563">
        <v>0</v>
      </c>
      <c r="E58" s="563">
        <v>5</v>
      </c>
      <c r="F58" s="563">
        <f t="shared" si="2"/>
        <v>109.5</v>
      </c>
    </row>
    <row r="59" spans="1:6" x14ac:dyDescent="0.2">
      <c r="A59" s="349" t="s">
        <v>763</v>
      </c>
      <c r="B59" s="379"/>
      <c r="C59" s="563">
        <v>4</v>
      </c>
      <c r="D59" s="563">
        <v>1.7999999999999999E-2</v>
      </c>
      <c r="E59" s="563">
        <v>0</v>
      </c>
      <c r="F59" s="563">
        <f t="shared" si="2"/>
        <v>4.0179999999999998</v>
      </c>
    </row>
    <row r="60" spans="1:6" ht="27.75" customHeight="1" x14ac:dyDescent="0.2">
      <c r="A60" s="349" t="s">
        <v>637</v>
      </c>
      <c r="B60" s="379"/>
      <c r="C60" s="563">
        <v>59</v>
      </c>
      <c r="D60" s="563">
        <v>19.454999999999998</v>
      </c>
      <c r="E60" s="563">
        <v>0</v>
      </c>
      <c r="F60" s="563">
        <f t="shared" si="2"/>
        <v>78.454999999999998</v>
      </c>
    </row>
    <row r="61" spans="1:6" ht="25.5" x14ac:dyDescent="0.2">
      <c r="A61" s="349" t="s">
        <v>623</v>
      </c>
      <c r="B61" s="379"/>
      <c r="C61" s="379">
        <v>0</v>
      </c>
      <c r="D61" s="379">
        <v>40.795000000000002</v>
      </c>
      <c r="E61" s="379"/>
      <c r="F61" s="379">
        <f t="shared" si="2"/>
        <v>40.795000000000002</v>
      </c>
    </row>
    <row r="62" spans="1:6" x14ac:dyDescent="0.2">
      <c r="A62" s="349"/>
      <c r="B62" s="379"/>
      <c r="C62" s="379">
        <f>SUM(C50:C61)</f>
        <v>444.35</v>
      </c>
      <c r="D62" s="503">
        <f>SUM(D50:D61)</f>
        <v>321.30499999999995</v>
      </c>
      <c r="E62" s="503">
        <f>SUM(E50:E61)</f>
        <v>168.13499999999999</v>
      </c>
      <c r="F62" s="503">
        <f>SUM(F50:F61)</f>
        <v>932.71900000000005</v>
      </c>
    </row>
    <row r="63" spans="1:6" x14ac:dyDescent="0.2">
      <c r="A63" s="350" t="s">
        <v>593</v>
      </c>
      <c r="B63" s="504">
        <f>B47+B50+B61</f>
        <v>247.87100000000001</v>
      </c>
      <c r="C63" s="504">
        <f>C45+C62</f>
        <v>4450.6890000000003</v>
      </c>
      <c r="D63" s="504">
        <f>D21+D25+D47+D62</f>
        <v>662.8309999999999</v>
      </c>
      <c r="E63" s="504">
        <f>E21+E25+E45+E62</f>
        <v>1855.4950000000003</v>
      </c>
      <c r="F63" s="504">
        <f>F47+F50+F61</f>
        <v>6360.8910000000005</v>
      </c>
    </row>
    <row r="64" spans="1:6" hidden="1" x14ac:dyDescent="0.2">
      <c r="A64" s="355"/>
      <c r="B64" s="134"/>
      <c r="C64" s="134"/>
      <c r="D64" s="134"/>
    </row>
    <row r="66" spans="1:2" x14ac:dyDescent="0.2">
      <c r="A66" s="356"/>
      <c r="B66" s="354"/>
    </row>
    <row r="67" spans="1:2" x14ac:dyDescent="0.2">
      <c r="A67" s="353"/>
      <c r="B67" s="354"/>
    </row>
    <row r="68" spans="1:2" x14ac:dyDescent="0.2">
      <c r="A68" s="356"/>
    </row>
  </sheetData>
  <mergeCells count="24">
    <mergeCell ref="F48:F49"/>
    <mergeCell ref="A26:A27"/>
    <mergeCell ref="F26:F27"/>
    <mergeCell ref="A48:A49"/>
    <mergeCell ref="B48:B49"/>
    <mergeCell ref="C48:C49"/>
    <mergeCell ref="D48:D49"/>
    <mergeCell ref="E48:E49"/>
    <mergeCell ref="B26:B27"/>
    <mergeCell ref="C26:C27"/>
    <mergeCell ref="E26:E27"/>
    <mergeCell ref="D26:D27"/>
    <mergeCell ref="F22:F23"/>
    <mergeCell ref="E1:F1"/>
    <mergeCell ref="E2:F2"/>
    <mergeCell ref="E3:F3"/>
    <mergeCell ref="A5:F5"/>
    <mergeCell ref="B6:F6"/>
    <mergeCell ref="E7"/>
    <mergeCell ref="A22:A23"/>
    <mergeCell ref="B22:B23"/>
    <mergeCell ref="C22:C23"/>
    <mergeCell ref="D22:D23"/>
    <mergeCell ref="E22:E23"/>
  </mergeCells>
  <pageMargins left="0.7" right="0.7" top="0.75" bottom="0.75" header="0.3" footer="0.3"/>
  <pageSetup paperSize="9" scale="6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vt:i4>
      </vt:variant>
    </vt:vector>
  </HeadingPairs>
  <TitlesOfParts>
    <vt:vector size="9" baseType="lpstr">
      <vt:lpstr>Pajamos</vt:lpstr>
      <vt:lpstr>2 priedas</vt:lpstr>
      <vt:lpstr>3 priedas</vt:lpstr>
      <vt:lpstr>4 priedas</vt:lpstr>
      <vt:lpstr>5 priedas</vt:lpstr>
      <vt:lpstr>Suvestinė (6pr.)</vt:lpstr>
      <vt:lpstr>7 priedas (BĮP lik.)</vt:lpstr>
      <vt:lpstr>Projektai</vt:lpstr>
      <vt:lpstr>'Suvestinė (6pr.)'!Print_Area</vt:lpstr>
    </vt:vector>
  </TitlesOfParts>
  <Company>Rietavo sav. administracija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Pentium</dc:creator>
  <cp:lastModifiedBy>Remigijus Ulozas</cp:lastModifiedBy>
  <cp:lastPrinted>2026-02-06T08:49:30Z</cp:lastPrinted>
  <dcterms:created xsi:type="dcterms:W3CDTF">2007-09-17T11:23:32Z</dcterms:created>
  <dcterms:modified xsi:type="dcterms:W3CDTF">2026-02-06T11:31:22Z</dcterms:modified>
</cp:coreProperties>
</file>