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Šios_darbaknygės" defaultThemeVersion="124226"/>
  <mc:AlternateContent xmlns:mc="http://schemas.openxmlformats.org/markup-compatibility/2006">
    <mc:Choice Requires="x15">
      <x15ac:absPath xmlns:x15ac="http://schemas.microsoft.com/office/spreadsheetml/2010/11/ac" url="https://rietavosavivaldybe-my.sharepoint.com/personal/kristina_rietavosavivaldybe_onmicrosoft_com/Documents/Desktop/2023 m. biudžetas/PLANAVIMAS/Visas biudžetas 2023 m/"/>
    </mc:Choice>
  </mc:AlternateContent>
  <xr:revisionPtr revIDLastSave="2017" documentId="13_ncr:1_{9270F8DB-476D-4E92-BB06-279C421D8BFF}" xr6:coauthVersionLast="47" xr6:coauthVersionMax="47" xr10:uidLastSave="{7883AC19-ED4D-4669-9D94-64DB48FA10A3}"/>
  <bookViews>
    <workbookView xWindow="-108" yWindow="-108" windowWidth="23256" windowHeight="12456" tabRatio="727" xr2:uid="{00000000-000D-0000-FFFF-FFFF00000000}"/>
  </bookViews>
  <sheets>
    <sheet name="Pajamos" sheetId="83" r:id="rId1"/>
    <sheet name="2 priedas" sheetId="87" r:id="rId2"/>
    <sheet name="3 priedas" sheetId="31" r:id="rId3"/>
    <sheet name="4 priedas" sheetId="84" r:id="rId4"/>
    <sheet name="5 priedas" sheetId="88" r:id="rId5"/>
    <sheet name="Suvestinė (6pr.)" sheetId="91" r:id="rId6"/>
    <sheet name="7 BĮP (lik.)" sheetId="89" r:id="rId7"/>
    <sheet name="Projektai" sheetId="9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83" l="1"/>
  <c r="E201" i="31"/>
  <c r="E42" i="31"/>
  <c r="D42" i="31" s="1"/>
  <c r="D41" i="92"/>
  <c r="N41" i="92"/>
  <c r="N18" i="92"/>
  <c r="D18" i="92"/>
  <c r="C18" i="92"/>
  <c r="M16" i="92"/>
  <c r="J16" i="92"/>
  <c r="G16" i="92"/>
  <c r="D16" i="92"/>
  <c r="N16" i="92" s="1"/>
  <c r="M15" i="92"/>
  <c r="J15" i="92"/>
  <c r="G15" i="92"/>
  <c r="D15" i="92"/>
  <c r="N15" i="92" s="1"/>
  <c r="N17" i="92"/>
  <c r="D67" i="83" l="1"/>
  <c r="D47" i="92"/>
  <c r="N47" i="92" s="1"/>
  <c r="E18" i="92"/>
  <c r="F18" i="92"/>
  <c r="H18" i="92"/>
  <c r="I18" i="92"/>
  <c r="K18" i="92"/>
  <c r="L18" i="92"/>
  <c r="B18" i="92"/>
  <c r="L23" i="92"/>
  <c r="K23" i="92"/>
  <c r="I23" i="92"/>
  <c r="H23" i="92"/>
  <c r="F23" i="92"/>
  <c r="E23" i="92"/>
  <c r="C23" i="92"/>
  <c r="B23" i="92"/>
  <c r="G23" i="92" l="1"/>
  <c r="M46" i="92" l="1"/>
  <c r="J46" i="92"/>
  <c r="G46" i="92"/>
  <c r="D46" i="92"/>
  <c r="L41" i="92"/>
  <c r="K41" i="92"/>
  <c r="I41" i="92"/>
  <c r="H41" i="92"/>
  <c r="F41" i="92"/>
  <c r="F42" i="92" s="1"/>
  <c r="E41" i="92"/>
  <c r="C41" i="92"/>
  <c r="B41" i="92"/>
  <c r="B42" i="92" s="1"/>
  <c r="J40" i="92"/>
  <c r="G40" i="92"/>
  <c r="D40" i="92"/>
  <c r="M39" i="92"/>
  <c r="J39" i="92"/>
  <c r="G39" i="92"/>
  <c r="D39" i="92"/>
  <c r="N39" i="92" s="1"/>
  <c r="M38" i="92"/>
  <c r="J38" i="92"/>
  <c r="G38" i="92"/>
  <c r="D38" i="92"/>
  <c r="N38" i="92" s="1"/>
  <c r="M37" i="92"/>
  <c r="J37" i="92"/>
  <c r="G37" i="92"/>
  <c r="D37" i="92"/>
  <c r="N37" i="92" s="1"/>
  <c r="M36" i="92"/>
  <c r="J36" i="92"/>
  <c r="G36" i="92"/>
  <c r="D36" i="92"/>
  <c r="N36" i="92" s="1"/>
  <c r="M35" i="92"/>
  <c r="J35" i="92"/>
  <c r="G35" i="92"/>
  <c r="D35" i="92"/>
  <c r="N35" i="92" s="1"/>
  <c r="M34" i="92"/>
  <c r="J34" i="92"/>
  <c r="G34" i="92"/>
  <c r="D34" i="92"/>
  <c r="N34" i="92" s="1"/>
  <c r="M33" i="92"/>
  <c r="J33" i="92"/>
  <c r="G33" i="92"/>
  <c r="D33" i="92"/>
  <c r="N33" i="92" s="1"/>
  <c r="M32" i="92"/>
  <c r="J32" i="92"/>
  <c r="G32" i="92"/>
  <c r="D32" i="92"/>
  <c r="M31" i="92"/>
  <c r="J31" i="92"/>
  <c r="G31" i="92"/>
  <c r="D31" i="92"/>
  <c r="N31" i="92" s="1"/>
  <c r="M30" i="92"/>
  <c r="J30" i="92"/>
  <c r="G30" i="92"/>
  <c r="D30" i="92"/>
  <c r="N30" i="92" s="1"/>
  <c r="M29" i="92"/>
  <c r="J29" i="92"/>
  <c r="G29" i="92"/>
  <c r="D29" i="92"/>
  <c r="N29" i="92" s="1"/>
  <c r="M28" i="92"/>
  <c r="J28" i="92"/>
  <c r="G28" i="92"/>
  <c r="D28" i="92"/>
  <c r="N28" i="92" s="1"/>
  <c r="M27" i="92"/>
  <c r="J27" i="92"/>
  <c r="G27" i="92"/>
  <c r="D27" i="92"/>
  <c r="N27" i="92" s="1"/>
  <c r="M26" i="92"/>
  <c r="M41" i="92" s="1"/>
  <c r="J26" i="92"/>
  <c r="J41" i="92" s="1"/>
  <c r="G26" i="92"/>
  <c r="G41" i="92" s="1"/>
  <c r="D26" i="92"/>
  <c r="H42" i="92"/>
  <c r="M22" i="92"/>
  <c r="M23" i="92" s="1"/>
  <c r="J22" i="92"/>
  <c r="J23" i="92" s="1"/>
  <c r="G22" i="92"/>
  <c r="D22" i="92"/>
  <c r="D23" i="92" s="1"/>
  <c r="J21" i="92"/>
  <c r="G21" i="92"/>
  <c r="J14" i="92"/>
  <c r="D14" i="92"/>
  <c r="M13" i="92"/>
  <c r="J13" i="92"/>
  <c r="G13" i="92"/>
  <c r="D13" i="92"/>
  <c r="M12" i="92"/>
  <c r="J12" i="92"/>
  <c r="G12" i="92"/>
  <c r="D12" i="92"/>
  <c r="J11" i="92"/>
  <c r="G11" i="92"/>
  <c r="D11" i="92"/>
  <c r="J10" i="92"/>
  <c r="G10" i="92"/>
  <c r="D10" i="92"/>
  <c r="M9" i="92"/>
  <c r="M18" i="92" s="1"/>
  <c r="J9" i="92"/>
  <c r="G9" i="92"/>
  <c r="D9" i="92"/>
  <c r="N40" i="92" l="1"/>
  <c r="G18" i="92"/>
  <c r="J18" i="92"/>
  <c r="N32" i="92"/>
  <c r="D42" i="92"/>
  <c r="N14" i="92"/>
  <c r="N13" i="92"/>
  <c r="N11" i="92"/>
  <c r="N12" i="92"/>
  <c r="N21" i="92"/>
  <c r="E42" i="92"/>
  <c r="E43" i="92" s="1"/>
  <c r="E48" i="92" s="1"/>
  <c r="I42" i="92"/>
  <c r="I43" i="92" s="1"/>
  <c r="I48" i="92" s="1"/>
  <c r="N9" i="92"/>
  <c r="N22" i="92"/>
  <c r="B43" i="92"/>
  <c r="B48" i="92" s="1"/>
  <c r="G42" i="92"/>
  <c r="G43" i="92" s="1"/>
  <c r="G48" i="92" s="1"/>
  <c r="K42" i="92"/>
  <c r="K43" i="92" s="1"/>
  <c r="K48" i="92" s="1"/>
  <c r="L42" i="92"/>
  <c r="L43" i="92" s="1"/>
  <c r="L48" i="92" s="1"/>
  <c r="F43" i="92"/>
  <c r="F48" i="92" s="1"/>
  <c r="J42" i="92"/>
  <c r="N10" i="92"/>
  <c r="M42" i="92"/>
  <c r="M43" i="92" s="1"/>
  <c r="M48" i="92" s="1"/>
  <c r="M49" i="92" s="1"/>
  <c r="C42" i="92"/>
  <c r="C43" i="92" s="1"/>
  <c r="C48" i="92" s="1"/>
  <c r="H43" i="92"/>
  <c r="H48" i="92" s="1"/>
  <c r="N46" i="92"/>
  <c r="N26" i="92"/>
  <c r="J43" i="92" l="1"/>
  <c r="J48" i="92" s="1"/>
  <c r="N23" i="92"/>
  <c r="D43" i="92"/>
  <c r="D48" i="92" s="1"/>
  <c r="N42" i="92" l="1"/>
  <c r="N43" i="92" s="1"/>
  <c r="N48" i="92" s="1"/>
  <c r="E193" i="91"/>
  <c r="E78" i="31"/>
  <c r="E79" i="31"/>
  <c r="E77" i="31"/>
  <c r="F78" i="31"/>
  <c r="F79" i="31"/>
  <c r="F77" i="31"/>
  <c r="D231" i="31"/>
  <c r="D190" i="31"/>
  <c r="D193" i="31"/>
  <c r="D196" i="31"/>
  <c r="D199" i="31"/>
  <c r="D200" i="31"/>
  <c r="D186" i="31"/>
  <c r="D187" i="31"/>
  <c r="D188" i="31"/>
  <c r="D164" i="31"/>
  <c r="D153" i="31"/>
  <c r="D155" i="31"/>
  <c r="D156" i="31"/>
  <c r="D157" i="31"/>
  <c r="D159" i="31"/>
  <c r="D160" i="31"/>
  <c r="D162" i="31"/>
  <c r="D142" i="31"/>
  <c r="D143" i="31"/>
  <c r="D145" i="31"/>
  <c r="D147" i="31"/>
  <c r="D148" i="31"/>
  <c r="D151" i="31"/>
  <c r="D123" i="31"/>
  <c r="D124" i="31"/>
  <c r="D126" i="31"/>
  <c r="D127" i="31"/>
  <c r="D129" i="31"/>
  <c r="D131" i="31"/>
  <c r="D134" i="31"/>
  <c r="D136" i="31"/>
  <c r="D138" i="31"/>
  <c r="D139" i="31"/>
  <c r="D140" i="31"/>
  <c r="D112" i="31"/>
  <c r="D113" i="31"/>
  <c r="D115" i="31"/>
  <c r="D117" i="31"/>
  <c r="D120" i="31"/>
  <c r="D122" i="31"/>
  <c r="D96" i="31"/>
  <c r="D97" i="31"/>
  <c r="D99" i="31"/>
  <c r="D100" i="31"/>
  <c r="D102" i="31"/>
  <c r="D104" i="31"/>
  <c r="D107" i="31"/>
  <c r="D109" i="31"/>
  <c r="D110" i="31"/>
  <c r="D82" i="31"/>
  <c r="D83" i="31"/>
  <c r="D86" i="31"/>
  <c r="D87" i="31"/>
  <c r="D90" i="31"/>
  <c r="D91" i="31"/>
  <c r="D94" i="31"/>
  <c r="D72" i="31"/>
  <c r="D73" i="31"/>
  <c r="D74" i="31"/>
  <c r="D54" i="31"/>
  <c r="D57" i="31"/>
  <c r="D58" i="31"/>
  <c r="D59" i="31"/>
  <c r="D62" i="31"/>
  <c r="D63" i="31"/>
  <c r="D64" i="31"/>
  <c r="D67" i="31"/>
  <c r="D68" i="31"/>
  <c r="D69" i="31"/>
  <c r="D41" i="31"/>
  <c r="D44" i="31"/>
  <c r="D45" i="31"/>
  <c r="D47" i="31"/>
  <c r="D48" i="31"/>
  <c r="D50" i="31"/>
  <c r="D53" i="31"/>
  <c r="D21" i="31"/>
  <c r="D22" i="31"/>
  <c r="D23" i="31"/>
  <c r="D25" i="31"/>
  <c r="D27" i="31"/>
  <c r="D29" i="31"/>
  <c r="D30" i="31"/>
  <c r="D32" i="31"/>
  <c r="D34" i="31"/>
  <c r="D36" i="31"/>
  <c r="D38" i="31"/>
  <c r="D15" i="31"/>
  <c r="D16" i="31"/>
  <c r="D17" i="31"/>
  <c r="D19" i="31"/>
  <c r="E204" i="91"/>
  <c r="D204" i="91"/>
  <c r="U203" i="91"/>
  <c r="T203" i="91"/>
  <c r="Q203" i="91"/>
  <c r="P203" i="91"/>
  <c r="M203" i="91"/>
  <c r="L203" i="91"/>
  <c r="I203" i="91"/>
  <c r="H203" i="91"/>
  <c r="E203" i="91"/>
  <c r="D203" i="91"/>
  <c r="U202" i="91"/>
  <c r="T202" i="91"/>
  <c r="Q202" i="91"/>
  <c r="P202" i="91"/>
  <c r="M202" i="91"/>
  <c r="L202" i="91"/>
  <c r="I202" i="91"/>
  <c r="H202" i="91"/>
  <c r="E202" i="91"/>
  <c r="D202" i="91"/>
  <c r="E201" i="91"/>
  <c r="D201" i="91"/>
  <c r="U200" i="91"/>
  <c r="T200" i="91"/>
  <c r="Q200" i="91"/>
  <c r="P200" i="91"/>
  <c r="M200" i="91"/>
  <c r="L200" i="91"/>
  <c r="I200" i="91"/>
  <c r="H200" i="91"/>
  <c r="E200" i="91"/>
  <c r="D200" i="91"/>
  <c r="E199" i="91"/>
  <c r="D199" i="91"/>
  <c r="U198" i="91"/>
  <c r="T198" i="91"/>
  <c r="Q198" i="91"/>
  <c r="P198" i="91"/>
  <c r="M198" i="91"/>
  <c r="L198" i="91"/>
  <c r="I198" i="91"/>
  <c r="H198" i="91"/>
  <c r="E198" i="91"/>
  <c r="D198" i="91"/>
  <c r="E197" i="91"/>
  <c r="D197" i="91"/>
  <c r="E196" i="91"/>
  <c r="D196" i="91"/>
  <c r="U195" i="91"/>
  <c r="T195" i="91"/>
  <c r="Q195" i="91"/>
  <c r="P195" i="91"/>
  <c r="M195" i="91"/>
  <c r="L195" i="91"/>
  <c r="I195" i="91"/>
  <c r="H195" i="91"/>
  <c r="E195" i="91"/>
  <c r="D195" i="91"/>
  <c r="U194" i="91"/>
  <c r="T194" i="91"/>
  <c r="Q194" i="91"/>
  <c r="P194" i="91"/>
  <c r="M194" i="91"/>
  <c r="L194" i="91"/>
  <c r="I194" i="91"/>
  <c r="H194" i="91"/>
  <c r="E194" i="91"/>
  <c r="D194" i="91"/>
  <c r="D193" i="91"/>
  <c r="U192" i="91"/>
  <c r="T192" i="91"/>
  <c r="Q192" i="91"/>
  <c r="P192" i="91"/>
  <c r="M192" i="91"/>
  <c r="L192" i="91"/>
  <c r="I192" i="91"/>
  <c r="H192" i="91"/>
  <c r="E192" i="91"/>
  <c r="D192" i="91"/>
  <c r="E191" i="91"/>
  <c r="D191" i="91"/>
  <c r="U190" i="91"/>
  <c r="T190" i="91"/>
  <c r="Q190" i="91"/>
  <c r="P190" i="91"/>
  <c r="M190" i="91"/>
  <c r="L190" i="91"/>
  <c r="I190" i="91"/>
  <c r="H190" i="91"/>
  <c r="E190" i="91"/>
  <c r="D190" i="91"/>
  <c r="E189" i="91"/>
  <c r="D189" i="91"/>
  <c r="U188" i="91"/>
  <c r="T188" i="91"/>
  <c r="Q188" i="91"/>
  <c r="P188" i="91"/>
  <c r="M188" i="91"/>
  <c r="L188" i="91"/>
  <c r="I188" i="91"/>
  <c r="H188" i="91"/>
  <c r="E188" i="91"/>
  <c r="D188" i="91"/>
  <c r="E187" i="91"/>
  <c r="D187" i="91"/>
  <c r="E186" i="91"/>
  <c r="D186" i="91"/>
  <c r="E185" i="91"/>
  <c r="D185" i="91"/>
  <c r="E184" i="91"/>
  <c r="D184" i="91"/>
  <c r="U183" i="91"/>
  <c r="T183" i="91"/>
  <c r="Q183" i="91"/>
  <c r="P183" i="91"/>
  <c r="M183" i="91"/>
  <c r="L183" i="91"/>
  <c r="I183" i="91"/>
  <c r="H183" i="91"/>
  <c r="E183" i="91"/>
  <c r="D183" i="91"/>
  <c r="E182" i="91"/>
  <c r="D182" i="91"/>
  <c r="U181" i="91"/>
  <c r="T181" i="91"/>
  <c r="Q181" i="91"/>
  <c r="P181" i="91"/>
  <c r="M181" i="91"/>
  <c r="L181" i="91"/>
  <c r="I181" i="91"/>
  <c r="H181" i="91"/>
  <c r="E181" i="91"/>
  <c r="D181" i="91"/>
  <c r="E180" i="91"/>
  <c r="D180" i="91"/>
  <c r="E179" i="91"/>
  <c r="D179" i="91"/>
  <c r="U178" i="91"/>
  <c r="T178" i="91"/>
  <c r="Q178" i="91"/>
  <c r="P178" i="91"/>
  <c r="M178" i="91"/>
  <c r="L178" i="91"/>
  <c r="I178" i="91"/>
  <c r="H178" i="91"/>
  <c r="E178" i="91"/>
  <c r="D178" i="91"/>
  <c r="U177" i="91"/>
  <c r="T177" i="91"/>
  <c r="Q177" i="91"/>
  <c r="P177" i="91"/>
  <c r="M177" i="91"/>
  <c r="L177" i="91"/>
  <c r="I177" i="91"/>
  <c r="H177" i="91"/>
  <c r="E177" i="91"/>
  <c r="D177" i="91"/>
  <c r="E176" i="91"/>
  <c r="D176" i="91"/>
  <c r="U175" i="91"/>
  <c r="T175" i="91"/>
  <c r="Q175" i="91"/>
  <c r="P175" i="91"/>
  <c r="M175" i="91"/>
  <c r="L175" i="91"/>
  <c r="I175" i="91"/>
  <c r="H175" i="91"/>
  <c r="E175" i="91"/>
  <c r="D175" i="91"/>
  <c r="E174" i="91"/>
  <c r="D174" i="91"/>
  <c r="U173" i="91"/>
  <c r="T173" i="91"/>
  <c r="Q173" i="91"/>
  <c r="P173" i="91"/>
  <c r="M173" i="91"/>
  <c r="L173" i="91"/>
  <c r="I173" i="91"/>
  <c r="H173" i="91"/>
  <c r="E173" i="91"/>
  <c r="D173" i="91"/>
  <c r="E172" i="91"/>
  <c r="D172" i="91"/>
  <c r="U171" i="91"/>
  <c r="T171" i="91"/>
  <c r="Q171" i="91"/>
  <c r="P171" i="91"/>
  <c r="M171" i="91"/>
  <c r="L171" i="91"/>
  <c r="I171" i="91"/>
  <c r="H171" i="91"/>
  <c r="E171" i="91"/>
  <c r="D171" i="91"/>
  <c r="E170" i="91"/>
  <c r="D170" i="91"/>
  <c r="E169" i="91"/>
  <c r="D169" i="91"/>
  <c r="E168" i="91"/>
  <c r="D168" i="91"/>
  <c r="U167" i="91"/>
  <c r="T167" i="91"/>
  <c r="Q167" i="91"/>
  <c r="P167" i="91"/>
  <c r="M167" i="91"/>
  <c r="L167" i="91"/>
  <c r="I167" i="91"/>
  <c r="H167" i="91"/>
  <c r="E167" i="91"/>
  <c r="D167" i="91"/>
  <c r="E166" i="91"/>
  <c r="D166" i="91"/>
  <c r="U165" i="91"/>
  <c r="T165" i="91"/>
  <c r="Q165" i="91"/>
  <c r="P165" i="91"/>
  <c r="M165" i="91"/>
  <c r="L165" i="91"/>
  <c r="I165" i="91"/>
  <c r="H165" i="91"/>
  <c r="E165" i="91"/>
  <c r="D165" i="91"/>
  <c r="E164" i="91"/>
  <c r="D164" i="91"/>
  <c r="E163" i="91"/>
  <c r="D163" i="91"/>
  <c r="U162" i="91"/>
  <c r="T162" i="91"/>
  <c r="Q162" i="91"/>
  <c r="P162" i="91"/>
  <c r="M162" i="91"/>
  <c r="L162" i="91"/>
  <c r="I162" i="91"/>
  <c r="H162" i="91"/>
  <c r="E162" i="91"/>
  <c r="D162" i="91"/>
  <c r="U161" i="91"/>
  <c r="T161" i="91"/>
  <c r="Q161" i="91"/>
  <c r="P161" i="91"/>
  <c r="M161" i="91"/>
  <c r="L161" i="91"/>
  <c r="I161" i="91"/>
  <c r="H161" i="91"/>
  <c r="E161" i="91"/>
  <c r="D161" i="91"/>
  <c r="E160" i="91"/>
  <c r="D160" i="91"/>
  <c r="U159" i="91"/>
  <c r="T159" i="91"/>
  <c r="Q159" i="91"/>
  <c r="P159" i="91"/>
  <c r="M159" i="91"/>
  <c r="L159" i="91"/>
  <c r="I159" i="91"/>
  <c r="H159" i="91"/>
  <c r="E159" i="91"/>
  <c r="D159" i="91"/>
  <c r="E158" i="91"/>
  <c r="D158" i="91"/>
  <c r="U157" i="91"/>
  <c r="T157" i="91"/>
  <c r="Q157" i="91"/>
  <c r="P157" i="91"/>
  <c r="M157" i="91"/>
  <c r="M212" i="91" s="1"/>
  <c r="L157" i="91"/>
  <c r="L212" i="91" s="1"/>
  <c r="I157" i="91"/>
  <c r="H157" i="91"/>
  <c r="E157" i="91"/>
  <c r="D157" i="91"/>
  <c r="E156" i="91"/>
  <c r="D156" i="91"/>
  <c r="U155" i="91"/>
  <c r="T155" i="91"/>
  <c r="Q155" i="91"/>
  <c r="P155" i="91"/>
  <c r="M155" i="91"/>
  <c r="L155" i="91"/>
  <c r="I155" i="91"/>
  <c r="H155" i="91"/>
  <c r="E155" i="91"/>
  <c r="D155" i="91"/>
  <c r="E154" i="91"/>
  <c r="D154" i="91"/>
  <c r="U153" i="91"/>
  <c r="T153" i="91"/>
  <c r="Q153" i="91"/>
  <c r="P153" i="91"/>
  <c r="M153" i="91"/>
  <c r="L153" i="91"/>
  <c r="I153" i="91"/>
  <c r="H153" i="91"/>
  <c r="E153" i="91"/>
  <c r="D153" i="91"/>
  <c r="E152" i="91"/>
  <c r="D152" i="91"/>
  <c r="E151" i="91"/>
  <c r="D151" i="91"/>
  <c r="E150" i="91"/>
  <c r="D150" i="91"/>
  <c r="E149" i="91"/>
  <c r="D149" i="91"/>
  <c r="U148" i="91"/>
  <c r="T148" i="91"/>
  <c r="Q148" i="91"/>
  <c r="P148" i="91"/>
  <c r="M148" i="91"/>
  <c r="L148" i="91"/>
  <c r="I148" i="91"/>
  <c r="H148" i="91"/>
  <c r="E148" i="91"/>
  <c r="D148" i="91"/>
  <c r="E147" i="91"/>
  <c r="D147" i="91"/>
  <c r="U146" i="91"/>
  <c r="T146" i="91"/>
  <c r="Q146" i="91"/>
  <c r="P146" i="91"/>
  <c r="M146" i="91"/>
  <c r="L146" i="91"/>
  <c r="I146" i="91"/>
  <c r="H146" i="91"/>
  <c r="E146" i="91"/>
  <c r="D146" i="91"/>
  <c r="U145" i="91"/>
  <c r="T145" i="91"/>
  <c r="Q145" i="91"/>
  <c r="P145" i="91"/>
  <c r="M145" i="91"/>
  <c r="L145" i="91"/>
  <c r="I145" i="91"/>
  <c r="H145" i="91"/>
  <c r="E145" i="91"/>
  <c r="D145" i="91"/>
  <c r="E144" i="91"/>
  <c r="D144" i="91"/>
  <c r="U143" i="91"/>
  <c r="T143" i="91"/>
  <c r="Q143" i="91"/>
  <c r="P143" i="91"/>
  <c r="M143" i="91"/>
  <c r="L143" i="91"/>
  <c r="I143" i="91"/>
  <c r="H143" i="91"/>
  <c r="E143" i="91"/>
  <c r="D143" i="91"/>
  <c r="E142" i="91"/>
  <c r="D142" i="91"/>
  <c r="U141" i="91"/>
  <c r="T141" i="91"/>
  <c r="Q141" i="91"/>
  <c r="P141" i="91"/>
  <c r="M141" i="91"/>
  <c r="L141" i="91"/>
  <c r="I141" i="91"/>
  <c r="H141" i="91"/>
  <c r="E141" i="91"/>
  <c r="D141" i="91"/>
  <c r="E140" i="91"/>
  <c r="D140" i="91"/>
  <c r="E139" i="91"/>
  <c r="D139" i="91"/>
  <c r="E138" i="91"/>
  <c r="D138" i="91"/>
  <c r="U137" i="91"/>
  <c r="T137" i="91"/>
  <c r="Q137" i="91"/>
  <c r="P137" i="91"/>
  <c r="M137" i="91"/>
  <c r="L137" i="91"/>
  <c r="I137" i="91"/>
  <c r="H137" i="91"/>
  <c r="E137" i="91"/>
  <c r="D137" i="91"/>
  <c r="E136" i="91"/>
  <c r="D136" i="91"/>
  <c r="U135" i="91"/>
  <c r="T135" i="91"/>
  <c r="Q135" i="91"/>
  <c r="P135" i="91"/>
  <c r="M135" i="91"/>
  <c r="L135" i="91"/>
  <c r="I135" i="91"/>
  <c r="H135" i="91"/>
  <c r="E135" i="91"/>
  <c r="D135" i="91"/>
  <c r="E134" i="91"/>
  <c r="D134" i="91"/>
  <c r="E133" i="91"/>
  <c r="D133" i="91"/>
  <c r="U132" i="91"/>
  <c r="T132" i="91"/>
  <c r="Q132" i="91"/>
  <c r="P132" i="91"/>
  <c r="M132" i="91"/>
  <c r="L132" i="91"/>
  <c r="I132" i="91"/>
  <c r="H132" i="91"/>
  <c r="E132" i="91"/>
  <c r="D132" i="91"/>
  <c r="U131" i="91"/>
  <c r="T131" i="91"/>
  <c r="Q131" i="91"/>
  <c r="P131" i="91"/>
  <c r="M131" i="91"/>
  <c r="L131" i="91"/>
  <c r="I131" i="91"/>
  <c r="H131" i="91"/>
  <c r="E131" i="91"/>
  <c r="D131" i="91"/>
  <c r="E130" i="91"/>
  <c r="D130" i="91"/>
  <c r="U129" i="91"/>
  <c r="T129" i="91"/>
  <c r="Q129" i="91"/>
  <c r="P129" i="91"/>
  <c r="M129" i="91"/>
  <c r="L129" i="91"/>
  <c r="I129" i="91"/>
  <c r="H129" i="91"/>
  <c r="E129" i="91"/>
  <c r="D129" i="91"/>
  <c r="E128" i="91"/>
  <c r="D128" i="91"/>
  <c r="U127" i="91"/>
  <c r="T127" i="91"/>
  <c r="Q127" i="91"/>
  <c r="P127" i="91"/>
  <c r="M127" i="91"/>
  <c r="L127" i="91"/>
  <c r="I127" i="91"/>
  <c r="H127" i="91"/>
  <c r="E127" i="91"/>
  <c r="D127" i="91"/>
  <c r="E126" i="91"/>
  <c r="D126" i="91"/>
  <c r="E125" i="91"/>
  <c r="D125" i="91"/>
  <c r="E124" i="91"/>
  <c r="D124" i="91"/>
  <c r="U123" i="91"/>
  <c r="T123" i="91"/>
  <c r="Q123" i="91"/>
  <c r="P123" i="91"/>
  <c r="M123" i="91"/>
  <c r="L123" i="91"/>
  <c r="I123" i="91"/>
  <c r="H123" i="91"/>
  <c r="E123" i="91"/>
  <c r="D123" i="91"/>
  <c r="E122" i="91"/>
  <c r="D122" i="91"/>
  <c r="U121" i="91"/>
  <c r="T121" i="91"/>
  <c r="Q121" i="91"/>
  <c r="P121" i="91"/>
  <c r="M121" i="91"/>
  <c r="L121" i="91"/>
  <c r="I121" i="91"/>
  <c r="H121" i="91"/>
  <c r="E121" i="91"/>
  <c r="D121" i="91"/>
  <c r="E120" i="91"/>
  <c r="D120" i="91"/>
  <c r="E119" i="91"/>
  <c r="D119" i="91"/>
  <c r="U118" i="91"/>
  <c r="T118" i="91"/>
  <c r="Q118" i="91"/>
  <c r="P118" i="91"/>
  <c r="M118" i="91"/>
  <c r="L118" i="91"/>
  <c r="I118" i="91"/>
  <c r="H118" i="91"/>
  <c r="E118" i="91"/>
  <c r="D118" i="91"/>
  <c r="U117" i="91"/>
  <c r="T117" i="91"/>
  <c r="Q117" i="91"/>
  <c r="P117" i="91"/>
  <c r="M117" i="91"/>
  <c r="L117" i="91"/>
  <c r="I117" i="91"/>
  <c r="H117" i="91"/>
  <c r="E117" i="91"/>
  <c r="D117" i="91"/>
  <c r="E116" i="91"/>
  <c r="D116" i="91"/>
  <c r="U115" i="91"/>
  <c r="T115" i="91"/>
  <c r="Q115" i="91"/>
  <c r="P115" i="91"/>
  <c r="M115" i="91"/>
  <c r="L115" i="91"/>
  <c r="I115" i="91"/>
  <c r="H115" i="91"/>
  <c r="E115" i="91"/>
  <c r="D115" i="91"/>
  <c r="E113" i="91"/>
  <c r="D113" i="91"/>
  <c r="U112" i="91"/>
  <c r="T112" i="91"/>
  <c r="Q112" i="91"/>
  <c r="P112" i="91"/>
  <c r="M112" i="91"/>
  <c r="L112" i="91"/>
  <c r="I112" i="91"/>
  <c r="H112" i="91"/>
  <c r="E112" i="91"/>
  <c r="D112" i="91"/>
  <c r="E110" i="91"/>
  <c r="D110" i="91"/>
  <c r="U109" i="91"/>
  <c r="T109" i="91"/>
  <c r="Q109" i="91"/>
  <c r="P109" i="91"/>
  <c r="M109" i="91"/>
  <c r="L109" i="91"/>
  <c r="I109" i="91"/>
  <c r="H109" i="91"/>
  <c r="E109" i="91"/>
  <c r="D109" i="91"/>
  <c r="I108" i="91"/>
  <c r="H108" i="91"/>
  <c r="E107" i="91"/>
  <c r="D107" i="91"/>
  <c r="U106" i="91"/>
  <c r="T106" i="91"/>
  <c r="Q106" i="91"/>
  <c r="P106" i="91"/>
  <c r="M106" i="91"/>
  <c r="L106" i="91"/>
  <c r="I106" i="91"/>
  <c r="H106" i="91"/>
  <c r="E106" i="91"/>
  <c r="D106" i="91"/>
  <c r="E104" i="91"/>
  <c r="D104" i="91"/>
  <c r="U103" i="91"/>
  <c r="T103" i="91"/>
  <c r="Q103" i="91"/>
  <c r="P103" i="91"/>
  <c r="M103" i="91"/>
  <c r="L103" i="91"/>
  <c r="I103" i="91"/>
  <c r="H103" i="91"/>
  <c r="E103" i="91"/>
  <c r="D103" i="91"/>
  <c r="E101" i="91"/>
  <c r="D101" i="91"/>
  <c r="U100" i="91"/>
  <c r="T100" i="91"/>
  <c r="Q100" i="91"/>
  <c r="P100" i="91"/>
  <c r="M100" i="91"/>
  <c r="L100" i="91"/>
  <c r="I100" i="91"/>
  <c r="H100" i="91"/>
  <c r="E100" i="91"/>
  <c r="D100" i="91"/>
  <c r="E98" i="91"/>
  <c r="D98" i="91"/>
  <c r="U97" i="91"/>
  <c r="T97" i="91"/>
  <c r="Q97" i="91"/>
  <c r="P97" i="91"/>
  <c r="M97" i="91"/>
  <c r="L97" i="91"/>
  <c r="I97" i="91"/>
  <c r="H97" i="91"/>
  <c r="E97" i="91"/>
  <c r="D97" i="91"/>
  <c r="E95" i="91"/>
  <c r="D95" i="91"/>
  <c r="U94" i="91"/>
  <c r="T94" i="91"/>
  <c r="Q94" i="91"/>
  <c r="P94" i="91"/>
  <c r="M94" i="91"/>
  <c r="L94" i="91"/>
  <c r="I94" i="91"/>
  <c r="H94" i="91"/>
  <c r="E94" i="91"/>
  <c r="D94" i="91"/>
  <c r="E93" i="91"/>
  <c r="D93" i="91"/>
  <c r="E92" i="91"/>
  <c r="D92" i="91"/>
  <c r="E91" i="91"/>
  <c r="D91" i="91"/>
  <c r="E90" i="91"/>
  <c r="D90" i="91"/>
  <c r="E89" i="91"/>
  <c r="D89" i="91"/>
  <c r="E88" i="91"/>
  <c r="D88" i="91"/>
  <c r="E87" i="91"/>
  <c r="D87" i="91"/>
  <c r="E86" i="91"/>
  <c r="D86" i="91"/>
  <c r="E85" i="91"/>
  <c r="D85" i="91"/>
  <c r="E84" i="91"/>
  <c r="D84" i="91"/>
  <c r="E83" i="91"/>
  <c r="D83" i="91"/>
  <c r="E82" i="91"/>
  <c r="D82" i="91"/>
  <c r="E81" i="91"/>
  <c r="D81" i="91"/>
  <c r="E80" i="91"/>
  <c r="D80" i="91"/>
  <c r="E79" i="91"/>
  <c r="D79" i="91"/>
  <c r="E78" i="91"/>
  <c r="D78" i="91"/>
  <c r="E77" i="91"/>
  <c r="D77" i="91"/>
  <c r="E76" i="91"/>
  <c r="D76" i="91"/>
  <c r="E75" i="91"/>
  <c r="D75" i="91"/>
  <c r="E74" i="91"/>
  <c r="D74" i="91"/>
  <c r="E73" i="91"/>
  <c r="D73" i="91"/>
  <c r="U72" i="91"/>
  <c r="T72" i="91"/>
  <c r="Q72" i="91"/>
  <c r="P72" i="91"/>
  <c r="M72" i="91"/>
  <c r="L72" i="91"/>
  <c r="I72" i="91"/>
  <c r="H72" i="91"/>
  <c r="E72" i="91"/>
  <c r="D72" i="91"/>
  <c r="E71" i="91"/>
  <c r="D71" i="91"/>
  <c r="E70" i="91"/>
  <c r="D70" i="91"/>
  <c r="E69" i="91"/>
  <c r="D69" i="91"/>
  <c r="U68" i="91"/>
  <c r="U207" i="91" s="1"/>
  <c r="T68" i="91"/>
  <c r="T207" i="91" s="1"/>
  <c r="Q68" i="91"/>
  <c r="Q207" i="91" s="1"/>
  <c r="P68" i="91"/>
  <c r="P207" i="91" s="1"/>
  <c r="M68" i="91"/>
  <c r="M207" i="91" s="1"/>
  <c r="L68" i="91"/>
  <c r="L207" i="91" s="1"/>
  <c r="I68" i="91"/>
  <c r="I207" i="91" s="1"/>
  <c r="E207" i="91" s="1"/>
  <c r="H68" i="91"/>
  <c r="H207" i="91" s="1"/>
  <c r="D207" i="91" s="1"/>
  <c r="E68" i="91"/>
  <c r="D68" i="91"/>
  <c r="U67" i="91"/>
  <c r="T67" i="91"/>
  <c r="Q67" i="91"/>
  <c r="P67" i="91"/>
  <c r="M67" i="91"/>
  <c r="L67" i="91"/>
  <c r="I67" i="91"/>
  <c r="H67" i="91"/>
  <c r="E67" i="91"/>
  <c r="D67" i="91"/>
  <c r="E66" i="91"/>
  <c r="D66" i="91"/>
  <c r="U65" i="91"/>
  <c r="T65" i="91"/>
  <c r="Q65" i="91"/>
  <c r="P65" i="91"/>
  <c r="M65" i="91"/>
  <c r="L65" i="91"/>
  <c r="I65" i="91"/>
  <c r="H65" i="91"/>
  <c r="E65" i="91"/>
  <c r="D65" i="91"/>
  <c r="E64" i="91"/>
  <c r="D64" i="91"/>
  <c r="U63" i="91"/>
  <c r="U212" i="91" s="1"/>
  <c r="T63" i="91"/>
  <c r="T212" i="91" s="1"/>
  <c r="Q63" i="91"/>
  <c r="P63" i="91"/>
  <c r="M63" i="91"/>
  <c r="L63" i="91"/>
  <c r="I63" i="91"/>
  <c r="I212" i="91" s="1"/>
  <c r="E212" i="91" s="1"/>
  <c r="H63" i="91"/>
  <c r="H212" i="91" s="1"/>
  <c r="D212" i="91" s="1"/>
  <c r="E63" i="91"/>
  <c r="D63" i="91"/>
  <c r="E62" i="91"/>
  <c r="D62" i="91"/>
  <c r="E61" i="91"/>
  <c r="D61" i="91"/>
  <c r="U60" i="91"/>
  <c r="U215" i="91" s="1"/>
  <c r="T60" i="91"/>
  <c r="T215" i="91" s="1"/>
  <c r="Q60" i="91"/>
  <c r="P60" i="91"/>
  <c r="M60" i="91"/>
  <c r="M215" i="91" s="1"/>
  <c r="L60" i="91"/>
  <c r="L215" i="91" s="1"/>
  <c r="I60" i="91"/>
  <c r="I215" i="91" s="1"/>
  <c r="E215" i="91" s="1"/>
  <c r="H60" i="91"/>
  <c r="H215" i="91" s="1"/>
  <c r="D215" i="91" s="1"/>
  <c r="E60" i="91"/>
  <c r="D60" i="91"/>
  <c r="E59" i="91"/>
  <c r="D59" i="91"/>
  <c r="E58" i="91"/>
  <c r="D58" i="91"/>
  <c r="U57" i="91"/>
  <c r="T57" i="91"/>
  <c r="T214" i="91" s="1"/>
  <c r="Q57" i="91"/>
  <c r="P57" i="91"/>
  <c r="M57" i="91"/>
  <c r="M214" i="91" s="1"/>
  <c r="L57" i="91"/>
  <c r="L214" i="91" s="1"/>
  <c r="I57" i="91"/>
  <c r="I214" i="91" s="1"/>
  <c r="E214" i="91" s="1"/>
  <c r="H57" i="91"/>
  <c r="H214" i="91" s="1"/>
  <c r="D214" i="91" s="1"/>
  <c r="E57" i="91"/>
  <c r="D57" i="91"/>
  <c r="E56" i="91"/>
  <c r="D56" i="91"/>
  <c r="U55" i="91"/>
  <c r="U213" i="91" s="1"/>
  <c r="T55" i="91"/>
  <c r="T213" i="91" s="1"/>
  <c r="Q55" i="91"/>
  <c r="P55" i="91"/>
  <c r="M55" i="91"/>
  <c r="M213" i="91" s="1"/>
  <c r="L55" i="91"/>
  <c r="L213" i="91" s="1"/>
  <c r="I55" i="91"/>
  <c r="I213" i="91" s="1"/>
  <c r="E213" i="91" s="1"/>
  <c r="H55" i="91"/>
  <c r="H213" i="91" s="1"/>
  <c r="D213" i="91" s="1"/>
  <c r="E55" i="91"/>
  <c r="D55" i="91"/>
  <c r="E54" i="91"/>
  <c r="D54" i="91"/>
  <c r="U53" i="91"/>
  <c r="U211" i="91" s="1"/>
  <c r="T53" i="91"/>
  <c r="T211" i="91" s="1"/>
  <c r="Q53" i="91"/>
  <c r="P53" i="91"/>
  <c r="M53" i="91"/>
  <c r="L53" i="91"/>
  <c r="I53" i="91"/>
  <c r="I211" i="91" s="1"/>
  <c r="H53" i="91"/>
  <c r="H211" i="91" s="1"/>
  <c r="E53" i="91"/>
  <c r="D53" i="91"/>
  <c r="E52" i="91"/>
  <c r="D52" i="91"/>
  <c r="E51" i="91"/>
  <c r="D51" i="91"/>
  <c r="E50" i="91"/>
  <c r="D50" i="91"/>
  <c r="E49" i="91"/>
  <c r="D49" i="91"/>
  <c r="E48" i="91"/>
  <c r="D48" i="91"/>
  <c r="U47" i="91"/>
  <c r="U210" i="91" s="1"/>
  <c r="T47" i="91"/>
  <c r="T210" i="91" s="1"/>
  <c r="Q47" i="91"/>
  <c r="Q210" i="91" s="1"/>
  <c r="Q205" i="91" s="1"/>
  <c r="P47" i="91"/>
  <c r="P210" i="91" s="1"/>
  <c r="M47" i="91"/>
  <c r="M210" i="91" s="1"/>
  <c r="L47" i="91"/>
  <c r="L210" i="91" s="1"/>
  <c r="I47" i="91"/>
  <c r="I210" i="91" s="1"/>
  <c r="E210" i="91" s="1"/>
  <c r="H47" i="91"/>
  <c r="H210" i="91" s="1"/>
  <c r="D210" i="91" s="1"/>
  <c r="E47" i="91"/>
  <c r="D47" i="91"/>
  <c r="E46" i="91"/>
  <c r="D46" i="91"/>
  <c r="E45" i="91"/>
  <c r="D45" i="91"/>
  <c r="E44" i="91"/>
  <c r="D44" i="91"/>
  <c r="E43" i="91"/>
  <c r="D43" i="91"/>
  <c r="U42" i="91"/>
  <c r="U209" i="91" s="1"/>
  <c r="T42" i="91"/>
  <c r="T209" i="91" s="1"/>
  <c r="Q42" i="91"/>
  <c r="P42" i="91"/>
  <c r="M42" i="91"/>
  <c r="M209" i="91" s="1"/>
  <c r="L42" i="91"/>
  <c r="L209" i="91" s="1"/>
  <c r="I42" i="91"/>
  <c r="I209" i="91" s="1"/>
  <c r="E209" i="91" s="1"/>
  <c r="H42" i="91"/>
  <c r="H209" i="91" s="1"/>
  <c r="D209" i="91" s="1"/>
  <c r="E42" i="91"/>
  <c r="D42" i="91"/>
  <c r="E41" i="91"/>
  <c r="D41" i="91"/>
  <c r="E40" i="91"/>
  <c r="D40" i="91"/>
  <c r="E39" i="91"/>
  <c r="D39" i="91"/>
  <c r="E38" i="91"/>
  <c r="D38" i="91"/>
  <c r="E37" i="91"/>
  <c r="D37" i="91"/>
  <c r="E36" i="91"/>
  <c r="D36" i="91"/>
  <c r="E35" i="91"/>
  <c r="D35" i="91"/>
  <c r="E34" i="91"/>
  <c r="D34" i="91"/>
  <c r="E33" i="91"/>
  <c r="D33" i="91"/>
  <c r="E32" i="91"/>
  <c r="D32" i="91"/>
  <c r="E31" i="91"/>
  <c r="D31" i="91"/>
  <c r="E30" i="91"/>
  <c r="D30" i="91"/>
  <c r="E29" i="91"/>
  <c r="D29" i="91"/>
  <c r="E28" i="91"/>
  <c r="D28" i="91"/>
  <c r="U27" i="91"/>
  <c r="U208" i="91" s="1"/>
  <c r="T27" i="91"/>
  <c r="T208" i="91" s="1"/>
  <c r="Q27" i="91"/>
  <c r="P27" i="91"/>
  <c r="M27" i="91"/>
  <c r="M208" i="91" s="1"/>
  <c r="L27" i="91"/>
  <c r="L208" i="91" s="1"/>
  <c r="I27" i="91"/>
  <c r="I208" i="91" s="1"/>
  <c r="E208" i="91" s="1"/>
  <c r="H27" i="91"/>
  <c r="H208" i="91" s="1"/>
  <c r="D208" i="91" s="1"/>
  <c r="E27" i="91"/>
  <c r="D27" i="91"/>
  <c r="E26" i="91"/>
  <c r="D26" i="91"/>
  <c r="E25" i="91"/>
  <c r="D25" i="91"/>
  <c r="E24" i="91"/>
  <c r="D24" i="91"/>
  <c r="E23" i="91"/>
  <c r="D23" i="91"/>
  <c r="E22" i="91"/>
  <c r="D22" i="91"/>
  <c r="E21" i="91"/>
  <c r="D21" i="91"/>
  <c r="E20" i="91"/>
  <c r="D20" i="91"/>
  <c r="E19" i="91"/>
  <c r="D19" i="91"/>
  <c r="E18" i="91"/>
  <c r="D18" i="91"/>
  <c r="E17" i="91"/>
  <c r="D17" i="91"/>
  <c r="E16" i="91"/>
  <c r="D16" i="91"/>
  <c r="E15" i="91"/>
  <c r="D15" i="91"/>
  <c r="U14" i="91"/>
  <c r="U206" i="91" s="1"/>
  <c r="U205" i="91" s="1"/>
  <c r="T14" i="91"/>
  <c r="T206" i="91" s="1"/>
  <c r="T205" i="91" s="1"/>
  <c r="Q14" i="91"/>
  <c r="P14" i="91"/>
  <c r="M14" i="91"/>
  <c r="M206" i="91" s="1"/>
  <c r="L14" i="91"/>
  <c r="L206" i="91" s="1"/>
  <c r="I14" i="91"/>
  <c r="I206" i="91" s="1"/>
  <c r="H14" i="91"/>
  <c r="H206" i="91" s="1"/>
  <c r="E14" i="91"/>
  <c r="D14" i="91"/>
  <c r="U13" i="91"/>
  <c r="T13" i="91"/>
  <c r="Q13" i="91"/>
  <c r="P13" i="91"/>
  <c r="M13" i="91"/>
  <c r="L13" i="91"/>
  <c r="I13" i="91"/>
  <c r="H13" i="91"/>
  <c r="E13" i="91"/>
  <c r="D13" i="91"/>
  <c r="D206" i="91" l="1"/>
  <c r="H205" i="91"/>
  <c r="E206" i="91"/>
  <c r="I205" i="91"/>
  <c r="P205" i="91"/>
  <c r="L211" i="91"/>
  <c r="M211" i="91"/>
  <c r="M205" i="91" l="1"/>
  <c r="E211" i="91"/>
  <c r="L205" i="91"/>
  <c r="D211" i="91"/>
  <c r="E205" i="91"/>
  <c r="D205" i="91"/>
  <c r="F173" i="31" l="1"/>
  <c r="F49" i="31"/>
  <c r="E49" i="31"/>
  <c r="D49" i="31" s="1"/>
  <c r="E46" i="31"/>
  <c r="D46" i="31" s="1"/>
  <c r="E176" i="31"/>
  <c r="D176" i="31" s="1"/>
  <c r="E172" i="31"/>
  <c r="D172" i="31" s="1"/>
  <c r="D54" i="83" l="1"/>
  <c r="D68" i="83" l="1"/>
  <c r="AA52" i="84"/>
  <c r="AA19" i="84"/>
  <c r="M13" i="84" l="1"/>
  <c r="C27" i="88" l="1"/>
  <c r="D27" i="88"/>
  <c r="D32" i="83" l="1"/>
  <c r="D30" i="83" s="1"/>
  <c r="D22" i="83"/>
  <c r="D20" i="83"/>
  <c r="D17" i="83"/>
  <c r="D13" i="83"/>
  <c r="D9" i="83"/>
  <c r="D28" i="83" l="1"/>
  <c r="D75" i="83" s="1"/>
  <c r="F32" i="89"/>
  <c r="E32" i="89"/>
  <c r="F30" i="89"/>
  <c r="E30" i="89"/>
  <c r="F29" i="89"/>
  <c r="E29" i="89"/>
  <c r="F20" i="89"/>
  <c r="F33" i="89" s="1"/>
  <c r="E20" i="89"/>
  <c r="E33" i="89" s="1"/>
  <c r="G28" i="87"/>
  <c r="F28" i="87"/>
  <c r="E28" i="87"/>
  <c r="D27" i="87"/>
  <c r="D26" i="87"/>
  <c r="D25" i="87"/>
  <c r="D24" i="87"/>
  <c r="D23" i="87"/>
  <c r="D22" i="87"/>
  <c r="D21" i="87"/>
  <c r="D20" i="87"/>
  <c r="D19" i="87"/>
  <c r="D18" i="87"/>
  <c r="D17" i="87"/>
  <c r="D16" i="87"/>
  <c r="D15" i="87"/>
  <c r="D14" i="87"/>
  <c r="D28" i="87" l="1"/>
  <c r="F28" i="31" l="1"/>
  <c r="E179" i="31"/>
  <c r="D179" i="31" s="1"/>
  <c r="E141" i="31" l="1"/>
  <c r="D141" i="31" s="1"/>
  <c r="E28" i="31"/>
  <c r="D28" i="31" s="1"/>
  <c r="N54" i="84"/>
  <c r="N53" i="84"/>
  <c r="N52" i="84" s="1"/>
  <c r="N13" i="84"/>
  <c r="P54" i="84"/>
  <c r="P53" i="84"/>
  <c r="P52" i="84" s="1"/>
  <c r="E198" i="31" l="1"/>
  <c r="D198" i="31" s="1"/>
  <c r="F33" i="31"/>
  <c r="F158" i="31"/>
  <c r="E220" i="31"/>
  <c r="D220" i="31" s="1"/>
  <c r="E158" i="31"/>
  <c r="D158" i="31" s="1"/>
  <c r="Z54" i="84"/>
  <c r="X54" i="84"/>
  <c r="W54" i="84"/>
  <c r="V54" i="84"/>
  <c r="U54" i="84"/>
  <c r="T54" i="84"/>
  <c r="S54" i="84"/>
  <c r="R54" i="84"/>
  <c r="Q54" i="84"/>
  <c r="O54" i="84"/>
  <c r="M54" i="84"/>
  <c r="L54" i="84"/>
  <c r="K54" i="84"/>
  <c r="J54" i="84"/>
  <c r="I54" i="84"/>
  <c r="H54" i="84"/>
  <c r="G54" i="84"/>
  <c r="F54" i="84"/>
  <c r="E54" i="84"/>
  <c r="D54" i="84"/>
  <c r="C54" i="84"/>
  <c r="Z53" i="84"/>
  <c r="Z52" i="84" s="1"/>
  <c r="Y53" i="84"/>
  <c r="Y52" i="84" s="1"/>
  <c r="X53" i="84"/>
  <c r="X52" i="84" s="1"/>
  <c r="W53" i="84"/>
  <c r="W52" i="84" s="1"/>
  <c r="V53" i="84"/>
  <c r="V52" i="84" s="1"/>
  <c r="U53" i="84"/>
  <c r="U52" i="84" s="1"/>
  <c r="T53" i="84"/>
  <c r="T52" i="84" s="1"/>
  <c r="S53" i="84"/>
  <c r="S52" i="84" s="1"/>
  <c r="R53" i="84"/>
  <c r="R52" i="84" s="1"/>
  <c r="Q53" i="84"/>
  <c r="Q52" i="84" s="1"/>
  <c r="O53" i="84"/>
  <c r="O52" i="84" s="1"/>
  <c r="M53" i="84"/>
  <c r="M52" i="84" s="1"/>
  <c r="L53" i="84"/>
  <c r="L52" i="84" s="1"/>
  <c r="K53" i="84"/>
  <c r="K52" i="84" s="1"/>
  <c r="J53" i="84"/>
  <c r="I53" i="84"/>
  <c r="I52" i="84" s="1"/>
  <c r="H53" i="84"/>
  <c r="H52" i="84" s="1"/>
  <c r="G53" i="84"/>
  <c r="G52" i="84" s="1"/>
  <c r="F53" i="84"/>
  <c r="F52" i="84" s="1"/>
  <c r="E53" i="84"/>
  <c r="E52" i="84" s="1"/>
  <c r="D53" i="84"/>
  <c r="C53" i="84"/>
  <c r="C52" i="84" s="1"/>
  <c r="J52" i="84"/>
  <c r="AA51" i="84"/>
  <c r="AA50" i="84"/>
  <c r="Z49" i="84"/>
  <c r="X49" i="84"/>
  <c r="W49" i="84"/>
  <c r="V49" i="84"/>
  <c r="U49" i="84"/>
  <c r="T49" i="84"/>
  <c r="S49" i="84"/>
  <c r="R49" i="84"/>
  <c r="Q49" i="84"/>
  <c r="P49" i="84"/>
  <c r="O49" i="84"/>
  <c r="M49" i="84"/>
  <c r="L49" i="84"/>
  <c r="K49" i="84"/>
  <c r="J49" i="84"/>
  <c r="I49" i="84"/>
  <c r="H49" i="84"/>
  <c r="G49" i="84"/>
  <c r="F49" i="84"/>
  <c r="E49" i="84"/>
  <c r="D49" i="84"/>
  <c r="C49" i="84"/>
  <c r="AA47" i="84"/>
  <c r="AA46" i="84"/>
  <c r="Z45" i="84"/>
  <c r="X45" i="84"/>
  <c r="W45" i="84"/>
  <c r="V45" i="84"/>
  <c r="U45" i="84"/>
  <c r="T45" i="84"/>
  <c r="S45" i="84"/>
  <c r="R45" i="84"/>
  <c r="Q45" i="84"/>
  <c r="P45" i="84"/>
  <c r="O45" i="84"/>
  <c r="M45" i="84"/>
  <c r="L45" i="84"/>
  <c r="K45" i="84"/>
  <c r="J45" i="84"/>
  <c r="I45" i="84"/>
  <c r="H45" i="84"/>
  <c r="G45" i="84"/>
  <c r="F45" i="84"/>
  <c r="E45" i="84"/>
  <c r="D45" i="84"/>
  <c r="C45" i="84"/>
  <c r="AA45" i="84" s="1"/>
  <c r="AA43" i="84"/>
  <c r="AA42" i="84"/>
  <c r="Z41" i="84"/>
  <c r="X41" i="84"/>
  <c r="W41" i="84"/>
  <c r="V41" i="84"/>
  <c r="U41" i="84"/>
  <c r="T41" i="84"/>
  <c r="S41" i="84"/>
  <c r="R41" i="84"/>
  <c r="Q41" i="84"/>
  <c r="P41" i="84"/>
  <c r="O41" i="84"/>
  <c r="M41" i="84"/>
  <c r="L41" i="84"/>
  <c r="K41" i="84"/>
  <c r="J41" i="84"/>
  <c r="I41" i="84"/>
  <c r="H41" i="84"/>
  <c r="G41" i="84"/>
  <c r="F41" i="84"/>
  <c r="E41" i="84"/>
  <c r="D41" i="84"/>
  <c r="C41" i="84"/>
  <c r="AA39" i="84"/>
  <c r="AA38" i="84"/>
  <c r="Z37" i="84"/>
  <c r="X37" i="84"/>
  <c r="W37" i="84"/>
  <c r="V37" i="84"/>
  <c r="U37" i="84"/>
  <c r="T37" i="84"/>
  <c r="S37" i="84"/>
  <c r="R37" i="84"/>
  <c r="Q37" i="84"/>
  <c r="P37" i="84"/>
  <c r="O37" i="84"/>
  <c r="M37" i="84"/>
  <c r="L37" i="84"/>
  <c r="K37" i="84"/>
  <c r="J37" i="84"/>
  <c r="I37" i="84"/>
  <c r="H37" i="84"/>
  <c r="G37" i="84"/>
  <c r="F37" i="84"/>
  <c r="E37" i="84"/>
  <c r="D37" i="84"/>
  <c r="C37" i="84"/>
  <c r="AA35" i="84"/>
  <c r="AA34" i="84"/>
  <c r="Z33" i="84"/>
  <c r="X33" i="84"/>
  <c r="W33" i="84"/>
  <c r="V33" i="84"/>
  <c r="U33" i="84"/>
  <c r="T33" i="84"/>
  <c r="S33" i="84"/>
  <c r="R33" i="84"/>
  <c r="Q33" i="84"/>
  <c r="P33" i="84"/>
  <c r="O33" i="84"/>
  <c r="M33" i="84"/>
  <c r="L33" i="84"/>
  <c r="K33" i="84"/>
  <c r="J33" i="84"/>
  <c r="I33" i="84"/>
  <c r="H33" i="84"/>
  <c r="G33" i="84"/>
  <c r="F33" i="84"/>
  <c r="E33" i="84"/>
  <c r="D33" i="84"/>
  <c r="C33" i="84"/>
  <c r="AA31" i="84"/>
  <c r="AA30" i="84"/>
  <c r="Z29" i="84"/>
  <c r="X29" i="84"/>
  <c r="W29" i="84"/>
  <c r="V29" i="84"/>
  <c r="U29" i="84"/>
  <c r="T29" i="84"/>
  <c r="S29" i="84"/>
  <c r="R29" i="84"/>
  <c r="Q29" i="84"/>
  <c r="P29" i="84"/>
  <c r="O29" i="84"/>
  <c r="M29" i="84"/>
  <c r="L29" i="84"/>
  <c r="K29" i="84"/>
  <c r="J29" i="84"/>
  <c r="I29" i="84"/>
  <c r="H29" i="84"/>
  <c r="G29" i="84"/>
  <c r="F29" i="84"/>
  <c r="E29" i="84"/>
  <c r="D29" i="84"/>
  <c r="C29" i="84"/>
  <c r="AA29" i="84"/>
  <c r="AA27" i="84"/>
  <c r="AA26" i="84"/>
  <c r="Z25" i="84"/>
  <c r="X25" i="84"/>
  <c r="W25" i="84"/>
  <c r="V25" i="84"/>
  <c r="U25" i="84"/>
  <c r="T25" i="84"/>
  <c r="S25" i="84"/>
  <c r="R25" i="84"/>
  <c r="Q25" i="84"/>
  <c r="P25" i="84"/>
  <c r="O25" i="84"/>
  <c r="M25" i="84"/>
  <c r="L25" i="84"/>
  <c r="K25" i="84"/>
  <c r="J25" i="84"/>
  <c r="I25" i="84"/>
  <c r="H25" i="84"/>
  <c r="G25" i="84"/>
  <c r="F25" i="84"/>
  <c r="E25" i="84"/>
  <c r="D25" i="84"/>
  <c r="C25" i="84"/>
  <c r="AA23" i="84"/>
  <c r="AA22" i="84"/>
  <c r="Z21" i="84"/>
  <c r="X21" i="84"/>
  <c r="W21" i="84"/>
  <c r="V21" i="84"/>
  <c r="U21" i="84"/>
  <c r="T21" i="84"/>
  <c r="S21" i="84"/>
  <c r="R21" i="84"/>
  <c r="Q21" i="84"/>
  <c r="P21" i="84"/>
  <c r="O21" i="84"/>
  <c r="M21" i="84"/>
  <c r="L21" i="84"/>
  <c r="K21" i="84"/>
  <c r="J21" i="84"/>
  <c r="I21" i="84"/>
  <c r="H21" i="84"/>
  <c r="G21" i="84"/>
  <c r="F21" i="84"/>
  <c r="E21" i="84"/>
  <c r="D21" i="84"/>
  <c r="C21" i="84"/>
  <c r="AA18" i="84"/>
  <c r="Z17" i="84"/>
  <c r="Y17" i="84"/>
  <c r="X17" i="84"/>
  <c r="W17" i="84"/>
  <c r="V17" i="84"/>
  <c r="U17" i="84"/>
  <c r="T17" i="84"/>
  <c r="S17" i="84"/>
  <c r="R17" i="84"/>
  <c r="Q17" i="84"/>
  <c r="P17" i="84"/>
  <c r="O17" i="84"/>
  <c r="M17" i="84"/>
  <c r="L17" i="84"/>
  <c r="K17" i="84"/>
  <c r="J17" i="84"/>
  <c r="I17" i="84"/>
  <c r="H17" i="84"/>
  <c r="G17" i="84"/>
  <c r="F17" i="84"/>
  <c r="E17" i="84"/>
  <c r="D17" i="84"/>
  <c r="C17" i="84"/>
  <c r="AA15" i="84"/>
  <c r="AA14" i="84"/>
  <c r="AA13" i="84" s="1"/>
  <c r="Z13" i="84"/>
  <c r="Y13" i="84"/>
  <c r="X13" i="84"/>
  <c r="W13" i="84"/>
  <c r="V13" i="84"/>
  <c r="U13" i="84"/>
  <c r="T13" i="84"/>
  <c r="R13" i="84"/>
  <c r="Q13" i="84"/>
  <c r="P13" i="84"/>
  <c r="O13" i="84"/>
  <c r="L13" i="84"/>
  <c r="K13" i="84"/>
  <c r="J13" i="84"/>
  <c r="I13" i="84"/>
  <c r="H13" i="84"/>
  <c r="G13" i="84"/>
  <c r="F13" i="84"/>
  <c r="E13" i="84"/>
  <c r="D13" i="84"/>
  <c r="C13" i="84"/>
  <c r="F198" i="31"/>
  <c r="F197" i="31" s="1"/>
  <c r="E224" i="31"/>
  <c r="D224" i="31" s="1"/>
  <c r="E125" i="31"/>
  <c r="D125" i="31" s="1"/>
  <c r="F46" i="31"/>
  <c r="E88" i="31"/>
  <c r="D88" i="31" s="1"/>
  <c r="F209" i="31"/>
  <c r="E209" i="31"/>
  <c r="D209" i="31" s="1"/>
  <c r="F56" i="31"/>
  <c r="F55" i="31"/>
  <c r="E55" i="31"/>
  <c r="D55" i="31" s="1"/>
  <c r="F26" i="31"/>
  <c r="E26" i="31"/>
  <c r="D26" i="31" s="1"/>
  <c r="F169" i="31"/>
  <c r="F168" i="31" s="1"/>
  <c r="E169" i="31"/>
  <c r="F213" i="31"/>
  <c r="E173" i="31"/>
  <c r="F154" i="31"/>
  <c r="E154" i="31"/>
  <c r="D154" i="31" s="1"/>
  <c r="F137" i="31"/>
  <c r="E137" i="31"/>
  <c r="D137" i="31" s="1"/>
  <c r="E14" i="31"/>
  <c r="D14" i="31" s="1"/>
  <c r="F14" i="31"/>
  <c r="E214" i="31"/>
  <c r="D214" i="31" s="1"/>
  <c r="F224" i="31"/>
  <c r="F152" i="31"/>
  <c r="E152" i="31"/>
  <c r="D152" i="31" s="1"/>
  <c r="F135" i="31"/>
  <c r="E135" i="31"/>
  <c r="D135" i="31" s="1"/>
  <c r="E119" i="31"/>
  <c r="D119" i="31" s="1"/>
  <c r="F119" i="31"/>
  <c r="F37" i="31"/>
  <c r="E37" i="31"/>
  <c r="D37" i="31" s="1"/>
  <c r="E18" i="31"/>
  <c r="D18" i="31" s="1"/>
  <c r="F18" i="31"/>
  <c r="E20" i="31"/>
  <c r="D20" i="31" s="1"/>
  <c r="F20" i="31"/>
  <c r="E24" i="31"/>
  <c r="D24" i="31" s="1"/>
  <c r="F24" i="31"/>
  <c r="E31" i="31"/>
  <c r="D31" i="31" s="1"/>
  <c r="F31" i="31"/>
  <c r="E33" i="31"/>
  <c r="D33" i="31" s="1"/>
  <c r="E35" i="31"/>
  <c r="D35" i="31" s="1"/>
  <c r="F35" i="31"/>
  <c r="E39" i="31"/>
  <c r="D39" i="31" s="1"/>
  <c r="F39" i="31"/>
  <c r="E40" i="31"/>
  <c r="D40" i="31" s="1"/>
  <c r="F40" i="31"/>
  <c r="E43" i="31"/>
  <c r="D43" i="31" s="1"/>
  <c r="F43" i="31"/>
  <c r="E52" i="31"/>
  <c r="F52" i="31"/>
  <c r="F51" i="31" s="1"/>
  <c r="E56" i="31"/>
  <c r="D56" i="31" s="1"/>
  <c r="E60" i="31"/>
  <c r="D60" i="31" s="1"/>
  <c r="F60" i="31"/>
  <c r="E61" i="31"/>
  <c r="D61" i="31" s="1"/>
  <c r="F61" i="31"/>
  <c r="E65" i="31"/>
  <c r="D65" i="31" s="1"/>
  <c r="F65" i="31"/>
  <c r="E66" i="31"/>
  <c r="D66" i="31" s="1"/>
  <c r="F66" i="31"/>
  <c r="E71" i="31"/>
  <c r="F71" i="31"/>
  <c r="F70" i="31" s="1"/>
  <c r="D77" i="31"/>
  <c r="D78" i="31"/>
  <c r="F206" i="31"/>
  <c r="E81" i="31"/>
  <c r="F81" i="31"/>
  <c r="F80" i="31" s="1"/>
  <c r="E84" i="31"/>
  <c r="D84" i="31" s="1"/>
  <c r="F84" i="31"/>
  <c r="E85" i="31"/>
  <c r="D85" i="31" s="1"/>
  <c r="F85" i="31"/>
  <c r="F88" i="31"/>
  <c r="E89" i="31"/>
  <c r="D89" i="31" s="1"/>
  <c r="F89" i="31"/>
  <c r="E93" i="31"/>
  <c r="D93" i="31" s="1"/>
  <c r="F93" i="31"/>
  <c r="E95" i="31"/>
  <c r="D95" i="31" s="1"/>
  <c r="F95" i="31"/>
  <c r="E98" i="31"/>
  <c r="D98" i="31" s="1"/>
  <c r="F98" i="31"/>
  <c r="E101" i="31"/>
  <c r="D101" i="31" s="1"/>
  <c r="F101" i="31"/>
  <c r="E103" i="31"/>
  <c r="D103" i="31" s="1"/>
  <c r="F103" i="31"/>
  <c r="E106" i="31"/>
  <c r="D106" i="31" s="1"/>
  <c r="F106" i="31"/>
  <c r="E108" i="31"/>
  <c r="D108" i="31" s="1"/>
  <c r="F108" i="31"/>
  <c r="E111" i="31"/>
  <c r="D111" i="31" s="1"/>
  <c r="F111" i="31"/>
  <c r="E114" i="31"/>
  <c r="D114" i="31" s="1"/>
  <c r="F114" i="31"/>
  <c r="E116" i="31"/>
  <c r="D116" i="31" s="1"/>
  <c r="F116" i="31"/>
  <c r="E121" i="31"/>
  <c r="D121" i="31" s="1"/>
  <c r="F121" i="31"/>
  <c r="F125" i="31"/>
  <c r="E128" i="31"/>
  <c r="D128" i="31" s="1"/>
  <c r="F128" i="31"/>
  <c r="E130" i="31"/>
  <c r="D130" i="31" s="1"/>
  <c r="F130" i="31"/>
  <c r="E133" i="31"/>
  <c r="D133" i="31" s="1"/>
  <c r="F133" i="31"/>
  <c r="F141" i="31"/>
  <c r="E144" i="31"/>
  <c r="D144" i="31" s="1"/>
  <c r="F144" i="31"/>
  <c r="E146" i="31"/>
  <c r="D146" i="31" s="1"/>
  <c r="F146" i="31"/>
  <c r="E150" i="31"/>
  <c r="D150" i="31" s="1"/>
  <c r="F150" i="31"/>
  <c r="E161" i="31"/>
  <c r="D161" i="31" s="1"/>
  <c r="F161" i="31"/>
  <c r="E163" i="31"/>
  <c r="D163" i="31" s="1"/>
  <c r="F163" i="31"/>
  <c r="E167" i="31"/>
  <c r="F167" i="31"/>
  <c r="E171" i="31"/>
  <c r="F171" i="31"/>
  <c r="F212" i="31" s="1"/>
  <c r="F172" i="31"/>
  <c r="F214" i="31" s="1"/>
  <c r="E175" i="31"/>
  <c r="F175" i="31"/>
  <c r="F221" i="31" s="1"/>
  <c r="F220" i="31"/>
  <c r="E178" i="31"/>
  <c r="F178" i="31"/>
  <c r="F223" i="31" s="1"/>
  <c r="F222" i="31" s="1"/>
  <c r="E181" i="31"/>
  <c r="F181" i="31"/>
  <c r="E183" i="31"/>
  <c r="F183" i="31"/>
  <c r="F182" i="31" s="1"/>
  <c r="E185" i="31"/>
  <c r="D185" i="31" s="1"/>
  <c r="F185" i="31"/>
  <c r="E189" i="31"/>
  <c r="D189" i="31" s="1"/>
  <c r="F189" i="31"/>
  <c r="E192" i="31"/>
  <c r="F192" i="31"/>
  <c r="E195" i="31"/>
  <c r="F195" i="31"/>
  <c r="F194" i="31" s="1"/>
  <c r="E204" i="31"/>
  <c r="D204" i="31" s="1"/>
  <c r="F204" i="31"/>
  <c r="E210" i="31"/>
  <c r="D210" i="31" s="1"/>
  <c r="F210" i="31"/>
  <c r="E216" i="31"/>
  <c r="F216" i="31"/>
  <c r="F215" i="31" s="1"/>
  <c r="E218" i="31"/>
  <c r="F218" i="31"/>
  <c r="F217" i="31" s="1"/>
  <c r="E228" i="31"/>
  <c r="F228" i="31"/>
  <c r="F227" i="31" s="1"/>
  <c r="F205" i="31"/>
  <c r="F234" i="31" s="1"/>
  <c r="E227" i="31" l="1"/>
  <c r="D227" i="31" s="1"/>
  <c r="D228" i="31"/>
  <c r="E217" i="31"/>
  <c r="D217" i="31" s="1"/>
  <c r="D218" i="31"/>
  <c r="E215" i="31"/>
  <c r="D215" i="31" s="1"/>
  <c r="D216" i="31"/>
  <c r="E194" i="31"/>
  <c r="D194" i="31" s="1"/>
  <c r="D195" i="31"/>
  <c r="E191" i="31"/>
  <c r="D191" i="31" s="1"/>
  <c r="D192" i="31"/>
  <c r="E182" i="31"/>
  <c r="D182" i="31" s="1"/>
  <c r="D183" i="31"/>
  <c r="E180" i="31"/>
  <c r="D180" i="31" s="1"/>
  <c r="D181" i="31"/>
  <c r="E223" i="31"/>
  <c r="D223" i="31" s="1"/>
  <c r="D178" i="31"/>
  <c r="E221" i="31"/>
  <c r="D221" i="31" s="1"/>
  <c r="D175" i="31"/>
  <c r="E212" i="31"/>
  <c r="D212" i="31" s="1"/>
  <c r="D171" i="31"/>
  <c r="E166" i="31"/>
  <c r="D166" i="31" s="1"/>
  <c r="D167" i="31"/>
  <c r="E80" i="31"/>
  <c r="D80" i="31" s="1"/>
  <c r="D81" i="31"/>
  <c r="E206" i="31"/>
  <c r="D206" i="31" s="1"/>
  <c r="D79" i="31"/>
  <c r="E70" i="31"/>
  <c r="D70" i="31" s="1"/>
  <c r="D71" i="31"/>
  <c r="E51" i="31"/>
  <c r="D51" i="31" s="1"/>
  <c r="D52" i="31"/>
  <c r="E213" i="31"/>
  <c r="D213" i="31" s="1"/>
  <c r="D173" i="31"/>
  <c r="E208" i="31"/>
  <c r="D208" i="31" s="1"/>
  <c r="D169" i="31"/>
  <c r="E233" i="31"/>
  <c r="D233" i="31" s="1"/>
  <c r="AA54" i="84"/>
  <c r="F42" i="31"/>
  <c r="E230" i="31"/>
  <c r="F203" i="31"/>
  <c r="F202" i="31" s="1"/>
  <c r="D52" i="84"/>
  <c r="AA53" i="84"/>
  <c r="F208" i="31"/>
  <c r="F207" i="31" s="1"/>
  <c r="F184" i="31"/>
  <c r="AA25" i="84"/>
  <c r="E168" i="31"/>
  <c r="D168" i="31" s="1"/>
  <c r="E132" i="31"/>
  <c r="D132" i="31" s="1"/>
  <c r="F132" i="31"/>
  <c r="F174" i="31"/>
  <c r="E105" i="31"/>
  <c r="D105" i="31" s="1"/>
  <c r="E174" i="31"/>
  <c r="D174" i="31" s="1"/>
  <c r="E184" i="31"/>
  <c r="D184" i="31" s="1"/>
  <c r="F118" i="31"/>
  <c r="E149" i="31"/>
  <c r="D149" i="31" s="1"/>
  <c r="E226" i="31"/>
  <c r="E177" i="31"/>
  <c r="D177" i="31" s="1"/>
  <c r="E170" i="31"/>
  <c r="D170" i="31" s="1"/>
  <c r="E235" i="31"/>
  <c r="D235" i="31" s="1"/>
  <c r="F235" i="31"/>
  <c r="F92" i="31"/>
  <c r="F170" i="31"/>
  <c r="F166" i="31"/>
  <c r="E203" i="31"/>
  <c r="E76" i="31"/>
  <c r="F219" i="31"/>
  <c r="E211" i="31"/>
  <c r="D211" i="31" s="1"/>
  <c r="E222" i="31"/>
  <c r="D222" i="31" s="1"/>
  <c r="AA41" i="84"/>
  <c r="AA37" i="84"/>
  <c r="AA33" i="84"/>
  <c r="AA21" i="84"/>
  <c r="F177" i="31"/>
  <c r="F105" i="31"/>
  <c r="E205" i="31"/>
  <c r="D205" i="31" s="1"/>
  <c r="E92" i="31"/>
  <c r="D92" i="31" s="1"/>
  <c r="F13" i="31"/>
  <c r="F230" i="31"/>
  <c r="F229" i="31" s="1"/>
  <c r="F191" i="31"/>
  <c r="F180" i="31"/>
  <c r="F226" i="31"/>
  <c r="F225" i="31" s="1"/>
  <c r="E118" i="31"/>
  <c r="D118" i="31" s="1"/>
  <c r="F76" i="31"/>
  <c r="F75" i="31" s="1"/>
  <c r="AA49" i="84"/>
  <c r="AA17" i="84"/>
  <c r="E197" i="31"/>
  <c r="D197" i="31" s="1"/>
  <c r="E219" i="31"/>
  <c r="D219" i="31" s="1"/>
  <c r="F211" i="31"/>
  <c r="F149" i="31"/>
  <c r="E207" i="31"/>
  <c r="D207" i="31" s="1"/>
  <c r="E13" i="31"/>
  <c r="E75" i="31" l="1"/>
  <c r="D75" i="31" s="1"/>
  <c r="D76" i="31"/>
  <c r="E232" i="31"/>
  <c r="D232" i="31" s="1"/>
  <c r="D203" i="31"/>
  <c r="E225" i="31"/>
  <c r="D225" i="31" s="1"/>
  <c r="D226" i="31"/>
  <c r="E229" i="31"/>
  <c r="D229" i="31" s="1"/>
  <c r="D230" i="31"/>
  <c r="E165" i="31"/>
  <c r="D165" i="31" s="1"/>
  <c r="F233" i="31"/>
  <c r="F165" i="31"/>
  <c r="F232" i="31"/>
  <c r="F201" i="31"/>
  <c r="F237" i="31" s="1"/>
  <c r="D13" i="31"/>
  <c r="E234" i="31"/>
  <c r="E202" i="31"/>
  <c r="D202" i="31" l="1"/>
  <c r="E236" i="31"/>
  <c r="D236" i="31" s="1"/>
  <c r="D234" i="31"/>
  <c r="F236" i="31"/>
  <c r="E237" i="31" l="1"/>
  <c r="D237" i="31" s="1"/>
  <c r="D201" i="31"/>
</calcChain>
</file>

<file path=xl/sharedStrings.xml><?xml version="1.0" encoding="utf-8"?>
<sst xmlns="http://schemas.openxmlformats.org/spreadsheetml/2006/main" count="2571" uniqueCount="681">
  <si>
    <t>Iš viso</t>
  </si>
  <si>
    <t>Savivaldybės administracija</t>
  </si>
  <si>
    <t>Bažnyčios rėmimas</t>
  </si>
  <si>
    <t>Mokyklinio autobuso dalinis išlaikymas</t>
  </si>
  <si>
    <t>Rietavo Oginskių kultūros istorijos muziejus</t>
  </si>
  <si>
    <t>Rietavo seniūnija</t>
  </si>
  <si>
    <t>Tverų seniūnija</t>
  </si>
  <si>
    <t>Iš jų</t>
  </si>
  <si>
    <t>išlaidoms</t>
  </si>
  <si>
    <t>iš viso</t>
  </si>
  <si>
    <t>1.</t>
  </si>
  <si>
    <t>1.1.</t>
  </si>
  <si>
    <t>1.2.</t>
  </si>
  <si>
    <t>1.3.</t>
  </si>
  <si>
    <t>1.4.</t>
  </si>
  <si>
    <t>2.</t>
  </si>
  <si>
    <t>2.1.</t>
  </si>
  <si>
    <t>3.</t>
  </si>
  <si>
    <t>3.1.</t>
  </si>
  <si>
    <t>4.</t>
  </si>
  <si>
    <t>Žemės ūkio skyrius</t>
  </si>
  <si>
    <t>4.1.</t>
  </si>
  <si>
    <t>5.</t>
  </si>
  <si>
    <t>5.1.</t>
  </si>
  <si>
    <t>6.</t>
  </si>
  <si>
    <t>6.1.</t>
  </si>
  <si>
    <t>7.</t>
  </si>
  <si>
    <t>7.1.</t>
  </si>
  <si>
    <t>8.</t>
  </si>
  <si>
    <t>8.1.</t>
  </si>
  <si>
    <t>9.</t>
  </si>
  <si>
    <t>10.</t>
  </si>
  <si>
    <t>10.1.</t>
  </si>
  <si>
    <t>11.</t>
  </si>
  <si>
    <t>11.1.</t>
  </si>
  <si>
    <t>12.</t>
  </si>
  <si>
    <t>12.1.</t>
  </si>
  <si>
    <t>13.</t>
  </si>
  <si>
    <t>13.1.</t>
  </si>
  <si>
    <t>14.</t>
  </si>
  <si>
    <t>14.1.</t>
  </si>
  <si>
    <t>15.</t>
  </si>
  <si>
    <t>Rietavo kultūros centras</t>
  </si>
  <si>
    <t>15.1.</t>
  </si>
  <si>
    <t>16.</t>
  </si>
  <si>
    <t>16.1.</t>
  </si>
  <si>
    <t>16.2.</t>
  </si>
  <si>
    <t>17.</t>
  </si>
  <si>
    <t>Daugėdų seniūnija</t>
  </si>
  <si>
    <t>17.1.</t>
  </si>
  <si>
    <t>17.2.</t>
  </si>
  <si>
    <t>17.3.</t>
  </si>
  <si>
    <t>18.</t>
  </si>
  <si>
    <t>Medingėnų seniūnija</t>
  </si>
  <si>
    <t>18.1.</t>
  </si>
  <si>
    <t>18.2.</t>
  </si>
  <si>
    <t>19.</t>
  </si>
  <si>
    <t>Rietavo miesto seniūnija</t>
  </si>
  <si>
    <t>19.1.</t>
  </si>
  <si>
    <t>19.2.</t>
  </si>
  <si>
    <t>20.</t>
  </si>
  <si>
    <t>20.1.</t>
  </si>
  <si>
    <t>21.</t>
  </si>
  <si>
    <t>21.1.</t>
  </si>
  <si>
    <t>22.</t>
  </si>
  <si>
    <t>22.1.</t>
  </si>
  <si>
    <t>Mokestis savivaldybių asociacijai</t>
  </si>
  <si>
    <t>Smulkaus ir vidutinio verslo rėmimo programa</t>
  </si>
  <si>
    <t>1.5.</t>
  </si>
  <si>
    <t>Palūkanų dengimas</t>
  </si>
  <si>
    <t>Paskolos dengimas</t>
  </si>
  <si>
    <t>Nevyriausybinių  organizacijų rėmimo programa</t>
  </si>
  <si>
    <t>Aplinkos apsaugos rėmimo programa</t>
  </si>
  <si>
    <t>Kadastriniai matavimai ir teisinė registracija</t>
  </si>
  <si>
    <t>Programų rėmimas</t>
  </si>
  <si>
    <t>Mokslo ir studijų rėmimas</t>
  </si>
  <si>
    <t>Sporto rėmimas</t>
  </si>
  <si>
    <t>Būsto pritaikymas neįgaliesiems</t>
  </si>
  <si>
    <t>Vienkartinės pašalpos</t>
  </si>
  <si>
    <t>Rietavo parapijos senelių globos namai</t>
  </si>
  <si>
    <t>Tverų dienos centras</t>
  </si>
  <si>
    <t>Stacionari vaikų globa</t>
  </si>
  <si>
    <t>Globos lovos Rietavo PSPC</t>
  </si>
  <si>
    <t>Maisto produktų sandėliavimo išlaidos</t>
  </si>
  <si>
    <t>Neįgaliųjų organizacijų rėmimas</t>
  </si>
  <si>
    <t>Valdymas</t>
  </si>
  <si>
    <t>Komunalinis ūkis</t>
  </si>
  <si>
    <t>Biblioteka</t>
  </si>
  <si>
    <t>Gatvių apšvietimas</t>
  </si>
  <si>
    <t>2.1.1.</t>
  </si>
  <si>
    <t>3.1.1.</t>
  </si>
  <si>
    <t>3.1.2.</t>
  </si>
  <si>
    <t>4.1.2.</t>
  </si>
  <si>
    <t>5.1.1.</t>
  </si>
  <si>
    <t>6.1.1.</t>
  </si>
  <si>
    <t>7.1.1.</t>
  </si>
  <si>
    <t>8.1.1.</t>
  </si>
  <si>
    <t>Visuomenės ugdymo programa</t>
  </si>
  <si>
    <t>Sveikatos, socialinės paramos ir paslaugų įgyvendinimo programa</t>
  </si>
  <si>
    <t>Savivaldybės veiklos funkcijų vykdymo, strategijos formavimo ir įgyvendinimo programa</t>
  </si>
  <si>
    <t>Valstybinės kalbos vartojimo ir taisyklingumo kontrolė</t>
  </si>
  <si>
    <t>1.3.1.</t>
  </si>
  <si>
    <t>Aplinkos apsaugos rėmimo specialioji programa</t>
  </si>
  <si>
    <t>Ekonominės plėtros programa</t>
  </si>
  <si>
    <t>Socialinių paslaugų centras</t>
  </si>
  <si>
    <t>Atliekų tvarkymo programa</t>
  </si>
  <si>
    <t>1.5.1.</t>
  </si>
  <si>
    <t>Asignavimų valdytojo  ir programos pavadinimas</t>
  </si>
  <si>
    <t>12.1.1.</t>
  </si>
  <si>
    <t>13.1.1.</t>
  </si>
  <si>
    <t>14.1.1.</t>
  </si>
  <si>
    <t>15.1.1.</t>
  </si>
  <si>
    <t>Kultūros namai</t>
  </si>
  <si>
    <t>16.1.1.</t>
  </si>
  <si>
    <t>16.2.1.</t>
  </si>
  <si>
    <t>17.1.1.</t>
  </si>
  <si>
    <t>17.2.1.</t>
  </si>
  <si>
    <t>17.3.1.</t>
  </si>
  <si>
    <t>18.1.1.</t>
  </si>
  <si>
    <t>18.2.1.</t>
  </si>
  <si>
    <t>19.1.1.</t>
  </si>
  <si>
    <t>20.1.1.</t>
  </si>
  <si>
    <t>21.1.1.</t>
  </si>
  <si>
    <t>Asignavimų iš viso pagal programas</t>
  </si>
  <si>
    <t>Aplinkos apsaugos rėmimo  programa</t>
  </si>
  <si>
    <t>1.6.</t>
  </si>
  <si>
    <t>1.6.1.</t>
  </si>
  <si>
    <t>01.</t>
  </si>
  <si>
    <t>09.</t>
  </si>
  <si>
    <t>02.</t>
  </si>
  <si>
    <t>04.</t>
  </si>
  <si>
    <t>03.</t>
  </si>
  <si>
    <t>05.</t>
  </si>
  <si>
    <t>07.</t>
  </si>
  <si>
    <t>Rietavo  seniūnija</t>
  </si>
  <si>
    <t>Socialinių paslaugų pirkimas, iš jų:</t>
  </si>
  <si>
    <t>1.7.</t>
  </si>
  <si>
    <t>1.7.1.</t>
  </si>
  <si>
    <t>Kultūros centras</t>
  </si>
  <si>
    <t>Turizmo plėtra</t>
  </si>
  <si>
    <t>Komunalinių atliekų surinkimo ir tvarkymo programa</t>
  </si>
  <si>
    <t>Paskolų valdymo programa</t>
  </si>
  <si>
    <t>1.8.</t>
  </si>
  <si>
    <t>Pajamos už patalpų nuomą</t>
  </si>
  <si>
    <t>4.1.1.1.</t>
  </si>
  <si>
    <t>9.8.1.9.</t>
  </si>
  <si>
    <t>8.6.1.9.</t>
  </si>
  <si>
    <t>9.8.1.1.</t>
  </si>
  <si>
    <t>8.2.1.6.</t>
  </si>
  <si>
    <t>9.6.1.1.</t>
  </si>
  <si>
    <t>8.1.1.2.</t>
  </si>
  <si>
    <t>8.4.1.1.</t>
  </si>
  <si>
    <t>1.3.2.1.</t>
  </si>
  <si>
    <t>8.4.1.2.</t>
  </si>
  <si>
    <t>8.2.1.7.</t>
  </si>
  <si>
    <t>4.7.3.1.</t>
  </si>
  <si>
    <t>4.1.1.2.</t>
  </si>
  <si>
    <t>10.9.1.1.</t>
  </si>
  <si>
    <t>Mokinių pavėžėjimo rėmimas</t>
  </si>
  <si>
    <t>PAGAL ASIGNAVIMŲ VALDYTOJUS IR PROGRAMAS</t>
  </si>
  <si>
    <t xml:space="preserve">Eil. </t>
  </si>
  <si>
    <t>Asignavimų valdytojo ir programos pavadinimas</t>
  </si>
  <si>
    <t>Nr.</t>
  </si>
  <si>
    <t xml:space="preserve"> Visuomenės ugdymo programa</t>
  </si>
  <si>
    <t>1.1.1.</t>
  </si>
  <si>
    <t>1.1.2.</t>
  </si>
  <si>
    <t>valstybinės (perduotos savivaldybėms) funkcijos</t>
  </si>
  <si>
    <t>1.1.3.</t>
  </si>
  <si>
    <t xml:space="preserve"> Savivaldybės veiklos funkcijų vykdymo, strategijos formavimo ir įgyvendinimo programa</t>
  </si>
  <si>
    <t>1.2.1.</t>
  </si>
  <si>
    <t xml:space="preserve"> Teritorijos planavimo ir turizmo plėtros programa</t>
  </si>
  <si>
    <t>1.4.1.</t>
  </si>
  <si>
    <t>08.</t>
  </si>
  <si>
    <t>1.8.1.</t>
  </si>
  <si>
    <t>1.9.</t>
  </si>
  <si>
    <t>1.9.1.</t>
  </si>
  <si>
    <t>Kaimo teritorijos vystymo ir žemės ūkio plėtros programa</t>
  </si>
  <si>
    <t>5.1.2.</t>
  </si>
  <si>
    <t>5.1.3.</t>
  </si>
  <si>
    <t>6.1.2.</t>
  </si>
  <si>
    <t>7.1.2.</t>
  </si>
  <si>
    <t>7.1.3.</t>
  </si>
  <si>
    <t>8.1.2.</t>
  </si>
  <si>
    <t>11.1.2.</t>
  </si>
  <si>
    <t>12.1.2.</t>
  </si>
  <si>
    <t>13.1.2.</t>
  </si>
  <si>
    <t>17.4.</t>
  </si>
  <si>
    <t>18.3.</t>
  </si>
  <si>
    <t>18.4.</t>
  </si>
  <si>
    <t>18.4.1.</t>
  </si>
  <si>
    <t>19.3.</t>
  </si>
  <si>
    <t>19.3.1.</t>
  </si>
  <si>
    <t>19.4.</t>
  </si>
  <si>
    <t>19.4.1.</t>
  </si>
  <si>
    <t>Tverų  seniūnija</t>
  </si>
  <si>
    <t>Seniūnijų suvestinė</t>
  </si>
  <si>
    <t>22.1.1.</t>
  </si>
  <si>
    <t>23.1.</t>
  </si>
  <si>
    <t xml:space="preserve">Asignavimų suvestinė pagal programas ir funkcijas </t>
  </si>
  <si>
    <t>Teritorijos planavimo ir turizmo plėtros programa</t>
  </si>
  <si>
    <t>Pagal funkcijas</t>
  </si>
  <si>
    <t>VISO</t>
  </si>
  <si>
    <t>10.6.1.1.</t>
  </si>
  <si>
    <t>10.7.1.1.</t>
  </si>
  <si>
    <t>10.1.2.40.</t>
  </si>
  <si>
    <t>10.2.1.40.</t>
  </si>
  <si>
    <t>10.4.1.40.</t>
  </si>
  <si>
    <t>10.1.2.2.</t>
  </si>
  <si>
    <t>Kontrolės ir audito tarnyba</t>
  </si>
  <si>
    <t>Centralizuotos priemonės (švietimas)</t>
  </si>
  <si>
    <t>3 priedas</t>
  </si>
  <si>
    <t>iš jų darbo užmokesčiui</t>
  </si>
  <si>
    <t>Kitos priemonės (kultūra)</t>
  </si>
  <si>
    <t>Keleiviniam transportui taikomų lengvatų kompensavimas</t>
  </si>
  <si>
    <t>Kitos Savivaldybės funkcijos</t>
  </si>
  <si>
    <t>14.2.</t>
  </si>
  <si>
    <t>15.2.</t>
  </si>
  <si>
    <t>15.2.1.</t>
  </si>
  <si>
    <t>6 priedas</t>
  </si>
  <si>
    <t>8.1.3.</t>
  </si>
  <si>
    <t>16.3.</t>
  </si>
  <si>
    <t>16.4.</t>
  </si>
  <si>
    <t>16.4.1.</t>
  </si>
  <si>
    <t>Savivaldos institucija</t>
  </si>
  <si>
    <t>Institucijos išlaikymas (valdymas)</t>
  </si>
  <si>
    <t>Institucijos išlaikymas (švietimas)</t>
  </si>
  <si>
    <t>Institucijos išlaikymas (kultūra)</t>
  </si>
  <si>
    <t>Socialinės pašalpos</t>
  </si>
  <si>
    <t>10.1.2.40</t>
  </si>
  <si>
    <t>Kompesacijos šildymui</t>
  </si>
  <si>
    <t>9.2.2.1.</t>
  </si>
  <si>
    <t>Socialinių pašalpų administravimas</t>
  </si>
  <si>
    <t>Rietavo Mykolo Kleopo Oginskio meno mokykla</t>
  </si>
  <si>
    <t>Ekono-minės klasifi-kacijos         kodas</t>
  </si>
  <si>
    <t>1.1.1.9.</t>
  </si>
  <si>
    <t>Progra-mos kodas</t>
  </si>
  <si>
    <t>Pajamos už atsitiktines paslaugas</t>
  </si>
  <si>
    <t>23.</t>
  </si>
  <si>
    <t>savarankiškosios Savivaldybės funkcijos</t>
  </si>
  <si>
    <t>Institucijos išlaikymas (sportas)</t>
  </si>
  <si>
    <t>15.3.</t>
  </si>
  <si>
    <t>15.3.1.</t>
  </si>
  <si>
    <t>įstaigų pajamos</t>
  </si>
  <si>
    <t>Savarankiškosios Savivaldybės funkcijos</t>
  </si>
  <si>
    <t>Organizacinės išlaidos</t>
  </si>
  <si>
    <t>Atviras jaunimo centras</t>
  </si>
  <si>
    <t>24.1.</t>
  </si>
  <si>
    <t>24.1.1.</t>
  </si>
  <si>
    <t>6.1.3.</t>
  </si>
  <si>
    <t>15.4.</t>
  </si>
  <si>
    <t>15.4.1.</t>
  </si>
  <si>
    <t>15.5.</t>
  </si>
  <si>
    <t>15.5.1.</t>
  </si>
  <si>
    <t>19.3.2.</t>
  </si>
  <si>
    <t>19.5.</t>
  </si>
  <si>
    <t>19.5.1.</t>
  </si>
  <si>
    <t>19.6.</t>
  </si>
  <si>
    <t>19.6.1.</t>
  </si>
  <si>
    <t xml:space="preserve">24. </t>
  </si>
  <si>
    <t>24.1.2.</t>
  </si>
  <si>
    <t>24.1.3.</t>
  </si>
  <si>
    <t>24.1.4.</t>
  </si>
  <si>
    <t>24.2.</t>
  </si>
  <si>
    <t>24.2.1.</t>
  </si>
  <si>
    <t>24.2.2.</t>
  </si>
  <si>
    <t>24.2.3.</t>
  </si>
  <si>
    <t>24.3.</t>
  </si>
  <si>
    <t>24.3.1.</t>
  </si>
  <si>
    <t>24.3.2.</t>
  </si>
  <si>
    <t>24.3.3.</t>
  </si>
  <si>
    <t>24.4.</t>
  </si>
  <si>
    <t>24.4.1.</t>
  </si>
  <si>
    <t>24.5.</t>
  </si>
  <si>
    <t>24.5.1.</t>
  </si>
  <si>
    <t>24.6.</t>
  </si>
  <si>
    <t>24.6.1.</t>
  </si>
  <si>
    <t>24.6.2.</t>
  </si>
  <si>
    <t>24.7.</t>
  </si>
  <si>
    <t>24.7.1.</t>
  </si>
  <si>
    <t>24.8.</t>
  </si>
  <si>
    <t>24.8.1.</t>
  </si>
  <si>
    <t>24.9.</t>
  </si>
  <si>
    <t>24.9.1.</t>
  </si>
  <si>
    <t>24.10.</t>
  </si>
  <si>
    <t>24.10.1.</t>
  </si>
  <si>
    <t>14.3.</t>
  </si>
  <si>
    <t>Rietavo savivaldybės Irenėjaus Oginskio viešoji biblioteka</t>
  </si>
  <si>
    <t>PASKIRSTYMAS PAGAL ASIGNAVIMŲ VALDYTOJUS IR PROGRAMAS (SUVESTINĖ)</t>
  </si>
  <si>
    <t>valstybinės (valstybės perduotos savivaldybėms) funkcijos</t>
  </si>
  <si>
    <t>Eil. Nr.</t>
  </si>
  <si>
    <t>9.1.1.1.</t>
  </si>
  <si>
    <t>9.5.1.1.</t>
  </si>
  <si>
    <t>Teritorijos planavimas</t>
  </si>
  <si>
    <t>8.2.1.2.</t>
  </si>
  <si>
    <t>8.2.1.8.</t>
  </si>
  <si>
    <t>8.2.1.1.</t>
  </si>
  <si>
    <t>6.2.1.1.</t>
  </si>
  <si>
    <t>6.4.1.1.</t>
  </si>
  <si>
    <t>5.3.1.3.</t>
  </si>
  <si>
    <t>5.1.1.1.</t>
  </si>
  <si>
    <t>1.7.1.1.</t>
  </si>
  <si>
    <t>Keleivių pavėžėjimo vietinio susisiekimo maršrutais nuostoliams kompensuoti</t>
  </si>
  <si>
    <t>4.5.1.1.</t>
  </si>
  <si>
    <t xml:space="preserve">4.1.3. </t>
  </si>
  <si>
    <t>82.1.8.</t>
  </si>
  <si>
    <t>15.2.2.</t>
  </si>
  <si>
    <t>18.5.</t>
  </si>
  <si>
    <t>18.5.1.</t>
  </si>
  <si>
    <t>įstaigos pajamos</t>
  </si>
  <si>
    <t>24.</t>
  </si>
  <si>
    <t>25.</t>
  </si>
  <si>
    <t>26.</t>
  </si>
  <si>
    <t>Kreditų ir palūkanų apmokėjimas</t>
  </si>
  <si>
    <t>Kompensacijų administravimas</t>
  </si>
  <si>
    <t>1.3.2.</t>
  </si>
  <si>
    <t>1.3.3.</t>
  </si>
  <si>
    <t>(Tūkst. Eur)</t>
  </si>
  <si>
    <t>4.5.1.2.</t>
  </si>
  <si>
    <t>Vietinės reikšmės kelių priežūra ir plėtra</t>
  </si>
  <si>
    <t xml:space="preserve">Asignavimai iš viso be paskolų </t>
  </si>
  <si>
    <t>Neformalus vaikų švietimas</t>
  </si>
  <si>
    <t>Programų rėmimas (TVIC)</t>
  </si>
  <si>
    <t>Savivaldybės ir socialinio būsto plėtra</t>
  </si>
  <si>
    <t>Rietavo savivaldybės priešgaisrinė tarnyba</t>
  </si>
  <si>
    <t>Paskolų valdymo programa (palūkanos)</t>
  </si>
  <si>
    <t>17.4.1.</t>
  </si>
  <si>
    <t>Socialinio būsto plėtra</t>
  </si>
  <si>
    <t>1.1.1.2.</t>
  </si>
  <si>
    <t>1.6.1.2.</t>
  </si>
  <si>
    <t>14.4.</t>
  </si>
  <si>
    <t>Rietavo lopšelis-darželis</t>
  </si>
  <si>
    <t>Stacionari asmenų su sunkia negalia globa</t>
  </si>
  <si>
    <t>Gyventojams suteiktų lengvatų kompensavimas</t>
  </si>
  <si>
    <t>Bendrojo lavinimo m-klos ir gimnazijos ─ iš viso</t>
  </si>
  <si>
    <t>4.2.1.5.</t>
  </si>
  <si>
    <t>Kitos paramos žemės ūkiui priemonės</t>
  </si>
  <si>
    <t>14.5.</t>
  </si>
  <si>
    <t>15.3.2.</t>
  </si>
  <si>
    <t>16.3.2.</t>
  </si>
  <si>
    <t>Rietavo savivaldybės tarybos</t>
  </si>
  <si>
    <t>10.1.1.</t>
  </si>
  <si>
    <t>10.1.2.</t>
  </si>
  <si>
    <t>10.1.3.</t>
  </si>
  <si>
    <t>14.2.1.</t>
  </si>
  <si>
    <t>14.2.2.</t>
  </si>
  <si>
    <t>14.3.1.</t>
  </si>
  <si>
    <t>14.3.2.</t>
  </si>
  <si>
    <t>14.4.1.</t>
  </si>
  <si>
    <t>14.5.1.</t>
  </si>
  <si>
    <t>16.1.2.</t>
  </si>
  <si>
    <t>16.1.3.</t>
  </si>
  <si>
    <t>17.2.2.</t>
  </si>
  <si>
    <t>17.5.</t>
  </si>
  <si>
    <t>17.5.1.</t>
  </si>
  <si>
    <t>17.5.2.</t>
  </si>
  <si>
    <t>18.3.1.</t>
  </si>
  <si>
    <t>19.2.1.</t>
  </si>
  <si>
    <t>20.1.3.</t>
  </si>
  <si>
    <t>20.1.2.</t>
  </si>
  <si>
    <t>20.2.</t>
  </si>
  <si>
    <t>20.2.1.</t>
  </si>
  <si>
    <t>23.1.1</t>
  </si>
  <si>
    <t>23.1.2.</t>
  </si>
  <si>
    <t>Užimtumo didnimo programa</t>
  </si>
  <si>
    <t>Užimtumo didinimo programa</t>
  </si>
  <si>
    <t>16.5.</t>
  </si>
  <si>
    <t>Lauryno Ivinskio gimnazija</t>
  </si>
  <si>
    <t>Jaunimo teisių apsauga</t>
  </si>
  <si>
    <t>7.4.1.2.</t>
  </si>
  <si>
    <t>Palūkanų ir paskolos grąžinimas</t>
  </si>
  <si>
    <t xml:space="preserve">Paskolų valdymo programa </t>
  </si>
  <si>
    <t>21.1.2.</t>
  </si>
  <si>
    <t>Rietavo sav. Tverų gimnazija</t>
  </si>
  <si>
    <t>Europos Sąjungos finansinės paramos lėšos</t>
  </si>
  <si>
    <t>Civilinės būklės aktų registravimas</t>
  </si>
  <si>
    <t>Žemės ūkio funkcijų administravimas</t>
  </si>
  <si>
    <t>25.1.</t>
  </si>
  <si>
    <t>25.2.</t>
  </si>
  <si>
    <t>25.3.</t>
  </si>
  <si>
    <t>25.4.</t>
  </si>
  <si>
    <t>25.5.</t>
  </si>
  <si>
    <t>25.6.</t>
  </si>
  <si>
    <t>25.8.</t>
  </si>
  <si>
    <t>25.9.</t>
  </si>
  <si>
    <t>25.10.</t>
  </si>
  <si>
    <t>Jaunimo užimtumo didinimo programa</t>
  </si>
  <si>
    <t>Finansų skyrius</t>
  </si>
  <si>
    <t>Kutūros vertybių apsauga</t>
  </si>
  <si>
    <t xml:space="preserve">25.7. </t>
  </si>
  <si>
    <t>lėšos ugdymo reikmėms finansuoti</t>
  </si>
  <si>
    <t>1.10.</t>
  </si>
  <si>
    <t>Užimtumo programai finansuoti</t>
  </si>
  <si>
    <t>1.10.1.</t>
  </si>
  <si>
    <t>18.3.2.</t>
  </si>
  <si>
    <t>18.6.</t>
  </si>
  <si>
    <t>18.6.1.</t>
  </si>
  <si>
    <t>19.4.2.</t>
  </si>
  <si>
    <t>19.7.</t>
  </si>
  <si>
    <t>19.7.1.</t>
  </si>
  <si>
    <t>kompensacijų administravimas</t>
  </si>
  <si>
    <t>24.7.2.</t>
  </si>
  <si>
    <t>19.3.3.</t>
  </si>
  <si>
    <t>Socialinių reikalų ir civilinės metrikacijos skyrius</t>
  </si>
  <si>
    <t>Projektavimo ir rekonstrukcijos darbai</t>
  </si>
  <si>
    <t>06.</t>
  </si>
  <si>
    <t xml:space="preserve">Dalyvaujamojo biudžeto įgalinimas baltijos jūros regione, projektas </t>
  </si>
  <si>
    <t xml:space="preserve">PAJAMOS </t>
  </si>
  <si>
    <t>2020 m. tūkst. Eur</t>
  </si>
  <si>
    <t>Gyventojų pajamų mokestis</t>
  </si>
  <si>
    <t>Turto mokesčiai</t>
  </si>
  <si>
    <t>Fizinių ir juridinių asmenų žemės mokestis</t>
  </si>
  <si>
    <t>Fizinių ir juridinių asmenų nekilnojamojo turto mokestis</t>
  </si>
  <si>
    <t>Prekių ir paslaugų mokesčiai</t>
  </si>
  <si>
    <t>Mokestis už aplinkos teršimą</t>
  </si>
  <si>
    <t>Kiti mokesčiai už valstybinius gamtos išteklius</t>
  </si>
  <si>
    <t>Mokestis už medžiojamųjų gyvūnų išteklių naudojimą</t>
  </si>
  <si>
    <t>Rinkliavos, iš jų:</t>
  </si>
  <si>
    <t>valstybinė rinkliava</t>
  </si>
  <si>
    <t>Turto pajamos</t>
  </si>
  <si>
    <t>Nuomos mokestis už valstybinę žemę ir valstybinio vidaus vandenų fondo vandens telkinius</t>
  </si>
  <si>
    <t>Biudžetinių įstaigų pajamos</t>
  </si>
  <si>
    <t>Įmokos už išlaikymą švietimo, socialinės apsaugos ir kitose įstaigose</t>
  </si>
  <si>
    <t>Kitos pajamos</t>
  </si>
  <si>
    <t>Ilgalaikio turto realizavimo pajamos</t>
  </si>
  <si>
    <t>Iš viso (1+2+5+13+15+19+20)</t>
  </si>
  <si>
    <t>Specialioji tikslinė dotacija (24+25)</t>
  </si>
  <si>
    <t>Ugdymo reikmėms finansuoti</t>
  </si>
  <si>
    <t>Valstybinėms (perduotoms savivaldybėms) funkcijoms vykdyti, iš jų:</t>
  </si>
  <si>
    <t xml:space="preserve">Žemės ūkio funkcijoms </t>
  </si>
  <si>
    <t>28.</t>
  </si>
  <si>
    <t>Savivaldybės erdvinių duomenų rinkinio tvarkymo funkcijai įgyvendinti</t>
  </si>
  <si>
    <t>29.</t>
  </si>
  <si>
    <t>Socialinėms išmokoms ir kompensacijoms skaičiuoti ir mokėti</t>
  </si>
  <si>
    <t>30.</t>
  </si>
  <si>
    <t>Socialinei paramai mokiniams</t>
  </si>
  <si>
    <t>31.</t>
  </si>
  <si>
    <t>Socialinėms paslaugoms</t>
  </si>
  <si>
    <t>32.</t>
  </si>
  <si>
    <t>Užimtumo didinimo programai įgyvendinti</t>
  </si>
  <si>
    <t>33.</t>
  </si>
  <si>
    <t>Būsto nuomos ar išperkamosios būsto nuomos mokesčių dalies kompensacijai</t>
  </si>
  <si>
    <t>34.</t>
  </si>
  <si>
    <t xml:space="preserve">Jaunimo teisių apsaugai </t>
  </si>
  <si>
    <t>35.</t>
  </si>
  <si>
    <t>Gyventojų registro tvarkymui ir duomenų valstybės registrui teikimui</t>
  </si>
  <si>
    <t>36.</t>
  </si>
  <si>
    <t>Civilinės būklės aktų registravimui</t>
  </si>
  <si>
    <t>37.</t>
  </si>
  <si>
    <t>Pirminei teisinei pagalbai</t>
  </si>
  <si>
    <t>38.</t>
  </si>
  <si>
    <t>Civilinės saugos organizavimui</t>
  </si>
  <si>
    <t>39.</t>
  </si>
  <si>
    <t>Priešgaisrinių tarnybų organizavimui</t>
  </si>
  <si>
    <t>40.</t>
  </si>
  <si>
    <t>Gyvenamosios vietos deklaravimui</t>
  </si>
  <si>
    <t>41.</t>
  </si>
  <si>
    <t>Valstybinės kalbos vartojimo ir taisyklingumo kontrolei</t>
  </si>
  <si>
    <t>42.</t>
  </si>
  <si>
    <t>Archyvinių dokumentų tvarkymui</t>
  </si>
  <si>
    <t>43.</t>
  </si>
  <si>
    <t>Mobilizacijos administravimui</t>
  </si>
  <si>
    <t>44.</t>
  </si>
  <si>
    <t>Duomenų teikimui suteiktos pagalbos registrui</t>
  </si>
  <si>
    <t>46.</t>
  </si>
  <si>
    <t>Visuomenės sveikatos stiprinimui ir stebėsenai</t>
  </si>
  <si>
    <t>47.</t>
  </si>
  <si>
    <t>Savižudybių prevencijos priemonių įgyvendinimui</t>
  </si>
  <si>
    <t>48.</t>
  </si>
  <si>
    <t>Neveiksnių asmenų būklės peržiūrėjimui užtikrinti</t>
  </si>
  <si>
    <t>49.</t>
  </si>
  <si>
    <t>49.1.</t>
  </si>
  <si>
    <t>49.4.</t>
  </si>
  <si>
    <t>49.9.</t>
  </si>
  <si>
    <t>49.10.</t>
  </si>
  <si>
    <t xml:space="preserve">Rietavo miesto viešųjų erdvių kompleksinis sutvarkymas </t>
  </si>
  <si>
    <t xml:space="preserve">51.1. </t>
  </si>
  <si>
    <t>52.</t>
  </si>
  <si>
    <t>Iš viso pajamų  (21+22)</t>
  </si>
  <si>
    <t>53.</t>
  </si>
  <si>
    <t>Likučiai metų pradžioje, skirti išlaidoms dengti</t>
  </si>
  <si>
    <t>53.1.</t>
  </si>
  <si>
    <t>Aplinkos apsaugos programos likučiai išlaidoms dengti</t>
  </si>
  <si>
    <t>53.2.</t>
  </si>
  <si>
    <t>Biudžeto lėšų likučiai išlaidoms dengti</t>
  </si>
  <si>
    <t>53.3.</t>
  </si>
  <si>
    <t>Būsto ir statinių pardavimo pajamos</t>
  </si>
  <si>
    <t>53.4.</t>
  </si>
  <si>
    <t>Žemės realizavimo pajamos</t>
  </si>
  <si>
    <t>53.5.</t>
  </si>
  <si>
    <t>54.</t>
  </si>
  <si>
    <t>Skolintos lėšos</t>
  </si>
  <si>
    <t>18.3.3.</t>
  </si>
  <si>
    <t>Įstaigų pajamos</t>
  </si>
  <si>
    <t xml:space="preserve">"Dalyvaujamojo biudžeto įgalinimas Baltijos jūros regione", projektas </t>
  </si>
  <si>
    <r>
      <rPr>
        <sz val="10"/>
        <color indexed="8"/>
        <rFont val="Calibri"/>
        <family val="2"/>
        <charset val="186"/>
      </rPr>
      <t>„</t>
    </r>
    <r>
      <rPr>
        <i/>
        <sz val="10"/>
        <color indexed="8"/>
        <rFont val="Arial"/>
        <family val="2"/>
        <charset val="186"/>
      </rPr>
      <t xml:space="preserve">Kompleksinės paslaugos kiekvienai Rietavo savivaldybės šeimai" (projektas)  </t>
    </r>
  </si>
  <si>
    <t>„Sveikos gyvensenos skatinimas Rietavo savivaldybėje" (projektas)</t>
  </si>
  <si>
    <t>Kompensacijos šaltam vandeniui</t>
  </si>
  <si>
    <t>Kompensacijos kietam kurui</t>
  </si>
  <si>
    <t>Kompensacijos karštam vandeniui</t>
  </si>
  <si>
    <t xml:space="preserve">                                                                                         Rietavo savivaldybės tarybos</t>
  </si>
  <si>
    <t xml:space="preserve">                         Rietavo savivaldybės tarybos</t>
  </si>
  <si>
    <t>VŠĮ "Veiklus Rietavas"</t>
  </si>
  <si>
    <t>8.1.1.1.</t>
  </si>
  <si>
    <t>Suaugusiųjų neformalus švietimas</t>
  </si>
  <si>
    <t>3.2.</t>
  </si>
  <si>
    <t>50.1.</t>
  </si>
  <si>
    <t>Neformaliojo vaikų švietimo paslaugų plėtrai</t>
  </si>
  <si>
    <t>Akredituotos vaikų dienos socialinės priežiūros teikimui finansuoti</t>
  </si>
  <si>
    <t>16.6.</t>
  </si>
  <si>
    <t>Viešosioms bibliotekoms dokumentams įsigyti</t>
  </si>
  <si>
    <t>19.5.2.</t>
  </si>
  <si>
    <t>Užimtumo rėmimas</t>
  </si>
  <si>
    <t>Tarpinstitucinio kordinatoriaus paregybei išlaikyti</t>
  </si>
  <si>
    <t>50.7.</t>
  </si>
  <si>
    <t>Tverų gaisrinės pastato rekonstrukcijai</t>
  </si>
  <si>
    <t>Kelių priežiūros ir plėtros programos finansavimas  vietinės reikšmės keliams</t>
  </si>
  <si>
    <t>Rietavo PSPC vakcinavimo kompensavimas</t>
  </si>
  <si>
    <t>FUNKCIJOMS VYKDYTI PASKIRSTYMAS PAGAL ASIGNAVIMŲ VALDYTOJUS IR PROGRAMAS</t>
  </si>
  <si>
    <t>Asignavimų valdytojai                          ir                         išlaidų pavadinimas</t>
  </si>
  <si>
    <t>PROGRAMOS PAVADINIMAS</t>
  </si>
  <si>
    <t>7 programa</t>
  </si>
  <si>
    <t>1 progr.</t>
  </si>
  <si>
    <t>2 progr.</t>
  </si>
  <si>
    <t>8 progr.</t>
  </si>
  <si>
    <t>2 programa</t>
  </si>
  <si>
    <t>Gyv. registro tvarkymas ir duomenų valstybės registrui teikimas</t>
  </si>
  <si>
    <t>Civilinės būklės aktų registra- vimas</t>
  </si>
  <si>
    <t>Civilinės saugos organiza-vimas</t>
  </si>
  <si>
    <t>Priešgais-rinių tarnybų organiza-vimui</t>
  </si>
  <si>
    <t>Mobiliza-cijos administ-ravimas</t>
  </si>
  <si>
    <t>Pirminė teisinė pagalba</t>
  </si>
  <si>
    <t>Gyvena-mosios vietos deklara-vimas</t>
  </si>
  <si>
    <t>Žemės ūkio funkci - jų administ-ravimas</t>
  </si>
  <si>
    <t>Žemės ūkio funkcijų vykdy-mas</t>
  </si>
  <si>
    <t>Būsto nuomos ar išperk. būsto nuomos dalies kompens.</t>
  </si>
  <si>
    <t>Pašalpų ir kompen-sacijų skaičiavi-mas ir mokėjimas  iš viso</t>
  </si>
  <si>
    <t xml:space="preserve">Soc. parama moki- niams </t>
  </si>
  <si>
    <t>Visuo-menės sveikatos stiprinimas ir stebė-sena</t>
  </si>
  <si>
    <t>Asmens sveikatos priežiūros kokybės užtikrini-mas</t>
  </si>
  <si>
    <t>Administracija</t>
  </si>
  <si>
    <t xml:space="preserve">išlaidoms </t>
  </si>
  <si>
    <t>darbo užmokesčiui</t>
  </si>
  <si>
    <t>Socialinių reikalų ir metrikacijos skyrius</t>
  </si>
  <si>
    <t>Priešgaisrinė tarnyba</t>
  </si>
  <si>
    <t>DU</t>
  </si>
  <si>
    <t>PASTABA:</t>
  </si>
  <si>
    <t>Vaikų vasaros stovyklos</t>
  </si>
  <si>
    <t>PASKIRSTYMAS</t>
  </si>
  <si>
    <t>Asignavimų valdytojai ir programos pavadinimas</t>
  </si>
  <si>
    <t>Progra - mos   kodas</t>
  </si>
  <si>
    <t xml:space="preserve">iš jų darbo </t>
  </si>
  <si>
    <t>užmokesčiui</t>
  </si>
  <si>
    <t>2.2.</t>
  </si>
  <si>
    <t>2.3.</t>
  </si>
  <si>
    <t>2.4.</t>
  </si>
  <si>
    <t>2.7.</t>
  </si>
  <si>
    <t>2.8.</t>
  </si>
  <si>
    <t>2.9.</t>
  </si>
  <si>
    <t>2 priedas</t>
  </si>
  <si>
    <t xml:space="preserve">IŠ SAVIVALDYBĖS BIUDŽETO IŠLAIKOMŲ ĮSTAIGŲ </t>
  </si>
  <si>
    <t>PAJAMŲ UŽ TEIKIAMAS PASLAUGAS IR PATALPŲ NUOMĄ</t>
  </si>
  <si>
    <t>Tūkst. Eur</t>
  </si>
  <si>
    <t>Eil.   Nr.</t>
  </si>
  <si>
    <t>Įstaigos pavadinimas</t>
  </si>
  <si>
    <t>Įmokos už išlaikymą švietimo įstaigose</t>
  </si>
  <si>
    <t xml:space="preserve">Iš viso </t>
  </si>
  <si>
    <t>sprendimo Nr. T1-</t>
  </si>
  <si>
    <t xml:space="preserve">                 sprendimo Nr. T1 -</t>
  </si>
  <si>
    <t>Asmeninei pagalbai teikti ir administruoti (neįgaliųjų socialinė integracija)</t>
  </si>
  <si>
    <t>Bendruomeninių apgyvendinimo ir užimtumo paslaugų asmenims su proto ir psichikos negalia plėtra Rietavo savivaldybėje</t>
  </si>
  <si>
    <t>Neįgaliųjų socialinė integracija</t>
  </si>
  <si>
    <t>5 priedas</t>
  </si>
  <si>
    <t xml:space="preserve"> PASKIRSTYMAS </t>
  </si>
  <si>
    <t>Asignavimų valdytojai ir visuomenės ugdymo programa</t>
  </si>
  <si>
    <t>ugdymo reikmėms finansuoti</t>
  </si>
  <si>
    <t>Asignavimų iš viso</t>
  </si>
  <si>
    <t>Bedarbių užimtumas</t>
  </si>
  <si>
    <r>
      <rPr>
        <sz val="10"/>
        <rFont val="Arial"/>
        <family val="2"/>
      </rPr>
      <t>„</t>
    </r>
    <r>
      <rPr>
        <i/>
        <sz val="10"/>
        <rFont val="Arial"/>
        <family val="2"/>
      </rPr>
      <t xml:space="preserve">Kompleksinės paslaugos kiekvienai Rietavo savivaldybės šeimai" (projektas)  </t>
    </r>
  </si>
  <si>
    <t>vietinė rinkliava</t>
  </si>
  <si>
    <t>Savivaldybės priskirtai valstybinei žemei ir kitam valsdstybiniam turtui valdyti, naudoti ir disponuoti jo patikėjimo teise</t>
  </si>
  <si>
    <t>1.6.2.</t>
  </si>
  <si>
    <t>Mokymo lėšos</t>
  </si>
  <si>
    <t>Valstybinėm funkcijom</t>
  </si>
  <si>
    <t>Savarankiškom funkcijom</t>
  </si>
  <si>
    <r>
      <rPr>
        <i/>
        <u/>
        <sz val="9"/>
        <color indexed="8"/>
        <rFont val="Times New Roman"/>
        <family val="1"/>
      </rPr>
      <t>1 programa</t>
    </r>
    <r>
      <rPr>
        <i/>
        <sz val="9"/>
        <color indexed="8"/>
        <rFont val="Times New Roman"/>
        <family val="1"/>
      </rPr>
      <t xml:space="preserve"> - visuomenės ugdymo programa</t>
    </r>
  </si>
  <si>
    <r>
      <rPr>
        <i/>
        <u/>
        <sz val="9"/>
        <color indexed="8"/>
        <rFont val="Times New Roman"/>
        <family val="1"/>
      </rPr>
      <t>2 programa</t>
    </r>
    <r>
      <rPr>
        <i/>
        <sz val="9"/>
        <color indexed="8"/>
        <rFont val="Times New Roman"/>
        <family val="1"/>
      </rPr>
      <t xml:space="preserve"> - sveikatos, socialinės paramos ir paslaugų įgyvendinimo programa</t>
    </r>
  </si>
  <si>
    <r>
      <rPr>
        <i/>
        <u/>
        <sz val="9"/>
        <color indexed="8"/>
        <rFont val="Times New Roman"/>
        <family val="1"/>
      </rPr>
      <t>3 programa</t>
    </r>
    <r>
      <rPr>
        <i/>
        <sz val="9"/>
        <color indexed="8"/>
        <rFont val="Times New Roman"/>
        <family val="1"/>
      </rPr>
      <t xml:space="preserve"> - Savivaldybės veiklos funkcijų vykdymo, strategijos formavimo ir įgyvendinimo programa</t>
    </r>
  </si>
  <si>
    <r>
      <rPr>
        <i/>
        <u/>
        <sz val="9"/>
        <color indexed="8"/>
        <rFont val="Times New Roman"/>
        <family val="1"/>
      </rPr>
      <t>7 programa</t>
    </r>
    <r>
      <rPr>
        <i/>
        <sz val="9"/>
        <color indexed="8"/>
        <rFont val="Times New Roman"/>
        <family val="1"/>
      </rPr>
      <t xml:space="preserve"> - kaimo teritorijos vystymo ir žemės ūkio plėtros </t>
    </r>
  </si>
  <si>
    <r>
      <rPr>
        <i/>
        <u/>
        <sz val="9"/>
        <color indexed="8"/>
        <rFont val="Times New Roman"/>
        <family val="1"/>
      </rPr>
      <t>8 programa</t>
    </r>
    <r>
      <rPr>
        <i/>
        <sz val="9"/>
        <color indexed="8"/>
        <rFont val="Times New Roman"/>
        <family val="1"/>
      </rPr>
      <t xml:space="preserve"> - darbo rinkos politikos rengimo ir įgyvendinimo  programa</t>
    </r>
  </si>
  <si>
    <t>4 priedas</t>
  </si>
  <si>
    <t>Jaunimo savanoriškos tarnybos organizavimui</t>
  </si>
  <si>
    <t>50.3.</t>
  </si>
  <si>
    <t>50.4.</t>
  </si>
  <si>
    <t>50.5.</t>
  </si>
  <si>
    <t>50.6.</t>
  </si>
  <si>
    <t>49.7.</t>
  </si>
  <si>
    <t>49.8.</t>
  </si>
  <si>
    <t>Socialinių paslaugų srities darbuotojų minimaliesiems pareiginės algos koeficientams didinti</t>
  </si>
  <si>
    <t>2023 m. sausio  d.</t>
  </si>
  <si>
    <t>ĮMOKOS Į SAVIVALDYBĖS 2023 METŲ BIUDŽETĄ</t>
  </si>
  <si>
    <t>Rietavo savivaldybės administracija</t>
  </si>
  <si>
    <t>Rietavo lopšelis - darželis</t>
  </si>
  <si>
    <t>Rietavo sav. Irėnėjaus Oginskio viešoji biblioteka</t>
  </si>
  <si>
    <t xml:space="preserve">2023 METŲ ĮSTAIGŲ PAJAMŲ UŽ TEIKIAMAS PASLAUGAS IR PATALPŲ NUOMOS LIKUČIŲ </t>
  </si>
  <si>
    <t xml:space="preserve"> Iš viso  3-oje programoje</t>
  </si>
  <si>
    <t>Iš viso 1-oje programoje</t>
  </si>
  <si>
    <t>Sveikatos, socialinės paramos ir paslaugų įgyvendinimo programai</t>
  </si>
  <si>
    <t>Iš viso 2-oje programoje</t>
  </si>
  <si>
    <t>GPM, mokamas už pajamas, gautas iš veiklos, kuria verčiamasi turint verslo liudijimą</t>
  </si>
  <si>
    <t>Paveldimo turto mokestis</t>
  </si>
  <si>
    <t>Ukrainiečių pagalbai teikti</t>
  </si>
  <si>
    <t>Direktoriaus rezervas</t>
  </si>
  <si>
    <t>Dotacijos ir Europos Sąjungos finansinės paramos lėšos, iš jų:</t>
  </si>
  <si>
    <t>Dotacijos  (23+49)</t>
  </si>
  <si>
    <t>Socialinę riziką patiriančių, ikimokyklinio amžiaus vaikų ugdymui, maitinimui ir pavėžėjimui</t>
  </si>
  <si>
    <t>2023 METŲ SPECIALIOSIOS TIKSLINĖS DOTACIJOS UGDYMO REIKMĖMS FINANSUOTI</t>
  </si>
  <si>
    <t>Išlaidoms, iš jų:</t>
  </si>
  <si>
    <t xml:space="preserve">                                                                                                    2023 m. sausio  d.</t>
  </si>
  <si>
    <t xml:space="preserve"> 2023 M. RIETAVO SAVIVALDYBĖS BIUDŽETO PAJAMOS</t>
  </si>
  <si>
    <t>2023 m. sausio  d..</t>
  </si>
  <si>
    <t>RIETAVO SAVIVALDYBĖS 2023 METŲ ASIGNAVIMAI</t>
  </si>
  <si>
    <t xml:space="preserve">RIETAVO SAVIVALDYBĖS 2023 METŲ SPECIALIOSIOS TIKSLINĖS DOTACIJOS VALSTYBINĖMS (VALSTYBĖS PERDUOTOMS SAVIVALDYBĖMS)  </t>
  </si>
  <si>
    <t>Kompleksinėms paslaugoms šeimai organizuoti</t>
  </si>
  <si>
    <t>Socialinės paslaugos</t>
  </si>
  <si>
    <t xml:space="preserve">Mokinių sveikatos priežiūra </t>
  </si>
  <si>
    <t>Savižudybių prevencijos prioritetai</t>
  </si>
  <si>
    <t>Valsty-binės kalbos vartojimo ir taisyklin-gumo kontrolė</t>
  </si>
  <si>
    <t>Archyvinių   doku - mentų tvarkymas</t>
  </si>
  <si>
    <t>Duomenų teikimas Valstybės suteiktos pagalbos registrui</t>
  </si>
  <si>
    <t>Erdvinių duomenų tvarky-mas</t>
  </si>
  <si>
    <t>3 programa</t>
  </si>
  <si>
    <t>3.3.</t>
  </si>
  <si>
    <t>BENDRA SUVESTINĖ</t>
  </si>
  <si>
    <t>SAVIVALDYBĖS BIUDŽETAS</t>
  </si>
  <si>
    <t>DOTACIJOS</t>
  </si>
  <si>
    <t>SKOLINTOS LĖŠOS</t>
  </si>
  <si>
    <t>2022 M. LIKUČIAI</t>
  </si>
  <si>
    <t xml:space="preserve">7 priedas </t>
  </si>
  <si>
    <t>PAVADINIMAS</t>
  </si>
  <si>
    <t>Savivaldybės biudžetas</t>
  </si>
  <si>
    <t>Europos Sąjungos finansinės paramos lėšos (2021 m. likutis)</t>
  </si>
  <si>
    <t>Paskola</t>
  </si>
  <si>
    <t>Iš viso projekt.</t>
  </si>
  <si>
    <t>04 PROGRAMA</t>
  </si>
  <si>
    <t>IT</t>
  </si>
  <si>
    <t>Pr.</t>
  </si>
  <si>
    <t>ES lėšomis įgyvendinamų projektų draudimas, statybos leidimai, elektros rinkliavos mokesčiai</t>
  </si>
  <si>
    <t>Pietvakarinės Rietavo miesto dalies sklypų matavimai po detalaus plano</t>
  </si>
  <si>
    <t>Rietavo miesto teritorijos, kuri ribojasi su Žemaičių plentu, Vingio ir Jūros gatvėmis iš vakarų pusės, suplanuotu "Jūros" gyvenamųjų namų kvartalu šiaurinėje pusėje ir Pievų gatve ir gyvenamųjų namų kvartalu rytinėje pusėje, planuojamos teritorijos detaliojo plano koregavimas.</t>
  </si>
  <si>
    <t>04 programa iš viso</t>
  </si>
  <si>
    <t>KELIAI,  05 PROGRAMA</t>
  </si>
  <si>
    <t>Viso projekt.</t>
  </si>
  <si>
    <t>Savivaldybės vietinės reikšmės keliams prižiūrėti</t>
  </si>
  <si>
    <t>KELIAI</t>
  </si>
  <si>
    <t>5 programa</t>
  </si>
  <si>
    <r>
      <rPr>
        <b/>
        <u/>
        <sz val="10"/>
        <color indexed="8"/>
        <rFont val="Times New Roman"/>
        <family val="1"/>
      </rPr>
      <t>TT</t>
    </r>
    <r>
      <rPr>
        <sz val="10"/>
        <color indexed="8"/>
        <rFont val="Times New Roman"/>
        <family val="1"/>
      </rPr>
      <t xml:space="preserve"> Rietavo miesto viešųjų erdvių kompleksinis sutvarkymas </t>
    </r>
  </si>
  <si>
    <t>Telšių regiono savivaldybes jungiančių turizmo trąsų informacinės infrastruktūros plėtra, II etapas</t>
  </si>
  <si>
    <t>Individualių buitinių nuotekų valymo įrenginių įsigijimo dalinis kompensavimas</t>
  </si>
  <si>
    <t>Dalies išlaidų kompensavimas įrengiant daugiabučių namų kiemuose automobilių stovėjimo aikšteles</t>
  </si>
  <si>
    <t>Savivaldybės ir socialinio būsto plėtra (likučiai)</t>
  </si>
  <si>
    <t>Rietavo savivaldybės Tverų gaisrinės rekonstrukcija</t>
  </si>
  <si>
    <t>VšĮ "Rietavo žirgynas" pastato rekonstrukcija pritaikant viešiesiems poreikiams</t>
  </si>
  <si>
    <t>Administracinio pastato Laisvės a. 3, Rietave, atnaujinimas</t>
  </si>
  <si>
    <t xml:space="preserve"> 5 programa be kelių</t>
  </si>
  <si>
    <t>5 programa su keliais</t>
  </si>
  <si>
    <t xml:space="preserve">5 ir 4  programos </t>
  </si>
  <si>
    <t>KITŲ PROGRAMŲ PROJEKTAI</t>
  </si>
  <si>
    <t>IŠ VISO</t>
  </si>
  <si>
    <t>2023 M. RIETAVO SAVIVALDYBĖS VYKDOMŲ PROJEKTŲ SĄRAŠAS</t>
  </si>
  <si>
    <t>Atsinaujinančių energijos išteklių panaudojimo paraiškos paruošimas</t>
  </si>
  <si>
    <t>Debesijos paslaugų pirkimas valstybiniame duomenų centre</t>
  </si>
  <si>
    <t>Valstybinės reikšmės rajoninio kelio Nr. 3204 Daugėdai – Užpeliai ruožo nuo 3,030 iki 3,630 km, kuriam Daugėdų kaime suteiktas Minijos gatvės pavadinimas, kapitalinis remontas</t>
  </si>
  <si>
    <t>L. Ivinskio g. 12A, garažų naujos elektros instaliacijos įrengimo, apšvietimo darbai. L. Ivinskio g. 12A, garažų  vartai su montavimo darbais</t>
  </si>
  <si>
    <t>Geriamojo vandens tinklų plėtra Pelaičių k.</t>
  </si>
  <si>
    <t>Bendrojo plano parengimo darbai</t>
  </si>
  <si>
    <t>Geriamojo vandens tinklų plėtra Vatušiuose ir Daugėduose (projekto parengimas)</t>
  </si>
  <si>
    <t>Europos Sąjungos finansinės paramos lėšos (2022 m. likutis)</t>
  </si>
  <si>
    <t>Rietavo kunigaikščių Oginskių dvarvietės sutvarkymas ir pritaikymas bendr. Poreikiams</t>
  </si>
  <si>
    <t>Rietavo dvaro sodybos fragmentų tvarkybos darbų projektas</t>
  </si>
  <si>
    <t>Tverų Šv. Marijos Apsilankymo bažnyčios stogo ir žaibosaugos remontas</t>
  </si>
  <si>
    <t>Rietavo m. autobusų stoties remontas (projektavimas ir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</si>
</sst>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58" x14ac:knownFonts="1">
    <font>
      <sz val="10"/>
      <name val="Arial"/>
      <charset val="186"/>
    </font>
    <font>
      <sz val="10"/>
      <name val="Arial"/>
      <family val="2"/>
    </font>
    <font>
      <sz val="8"/>
      <name val="Arial"/>
      <family val="2"/>
      <charset val="186"/>
    </font>
    <font>
      <sz val="12"/>
      <name val="Times New Roman"/>
      <family val="1"/>
      <charset val="186"/>
    </font>
    <font>
      <sz val="10"/>
      <name val="Arial"/>
      <family val="2"/>
      <charset val="186"/>
    </font>
    <font>
      <b/>
      <sz val="10"/>
      <name val="Arial"/>
      <family val="2"/>
      <charset val="186"/>
    </font>
    <font>
      <b/>
      <sz val="10"/>
      <name val="Times New Roman"/>
      <family val="1"/>
      <charset val="186"/>
    </font>
    <font>
      <sz val="10"/>
      <name val="Times New Roman"/>
      <family val="1"/>
      <charset val="186"/>
    </font>
    <font>
      <i/>
      <sz val="10"/>
      <color indexed="8"/>
      <name val="Arial"/>
      <family val="2"/>
      <charset val="186"/>
    </font>
    <font>
      <sz val="10"/>
      <color indexed="8"/>
      <name val="Calibri"/>
      <family val="2"/>
      <charset val="186"/>
    </font>
    <font>
      <u/>
      <sz val="10"/>
      <name val="Arial"/>
      <family val="2"/>
      <charset val="186"/>
    </font>
    <font>
      <b/>
      <sz val="10"/>
      <name val="Arial"/>
      <family val="2"/>
    </font>
    <font>
      <sz val="10"/>
      <name val="Arial"/>
      <family val="2"/>
    </font>
    <font>
      <b/>
      <sz val="12"/>
      <name val="Times New Roman"/>
      <family val="1"/>
    </font>
    <font>
      <sz val="11"/>
      <color theme="1"/>
      <name val="Calibri"/>
      <family val="2"/>
      <charset val="186"/>
      <scheme val="minor"/>
    </font>
    <font>
      <sz val="12"/>
      <color theme="1"/>
      <name val="Times New Roman"/>
      <family val="1"/>
      <charset val="186"/>
    </font>
    <font>
      <sz val="10"/>
      <color theme="1"/>
      <name val="Arial"/>
      <family val="2"/>
      <charset val="186"/>
    </font>
    <font>
      <b/>
      <sz val="10"/>
      <color theme="1"/>
      <name val="Arial"/>
      <family val="2"/>
      <charset val="186"/>
    </font>
    <font>
      <i/>
      <sz val="10"/>
      <color theme="1"/>
      <name val="Arial"/>
      <family val="2"/>
      <charset val="186"/>
    </font>
    <font>
      <b/>
      <i/>
      <sz val="10"/>
      <color theme="1"/>
      <name val="Arial"/>
      <family val="2"/>
      <charset val="186"/>
    </font>
    <font>
      <sz val="12"/>
      <color theme="1"/>
      <name val="Times New Roman"/>
      <family val="1"/>
    </font>
    <font>
      <b/>
      <sz val="10"/>
      <color theme="1"/>
      <name val="Arial"/>
      <family val="2"/>
    </font>
    <font>
      <sz val="10"/>
      <color rgb="FFFF0000"/>
      <name val="Arial"/>
      <family val="2"/>
      <charset val="186"/>
    </font>
    <font>
      <b/>
      <sz val="10"/>
      <color theme="1"/>
      <name val="Times New Roman"/>
      <family val="1"/>
    </font>
    <font>
      <b/>
      <sz val="10"/>
      <color rgb="FFFF0000"/>
      <name val="Times New Roman"/>
      <family val="1"/>
      <charset val="186"/>
    </font>
    <font>
      <sz val="10"/>
      <color theme="1"/>
      <name val="Arial"/>
      <family val="2"/>
    </font>
    <font>
      <b/>
      <i/>
      <sz val="10"/>
      <name val="Arial"/>
      <family val="2"/>
    </font>
    <font>
      <i/>
      <sz val="10"/>
      <name val="Arial"/>
      <family val="2"/>
    </font>
    <font>
      <b/>
      <u/>
      <sz val="10"/>
      <name val="Arial"/>
      <family val="2"/>
    </font>
    <font>
      <b/>
      <i/>
      <u/>
      <sz val="10"/>
      <name val="Arial"/>
      <family val="2"/>
    </font>
    <font>
      <sz val="10"/>
      <color theme="1"/>
      <name val="Times New Roman"/>
      <family val="1"/>
    </font>
    <font>
      <b/>
      <sz val="12"/>
      <color theme="1"/>
      <name val="Times New Roman"/>
      <family val="1"/>
    </font>
    <font>
      <i/>
      <u/>
      <sz val="12"/>
      <color theme="1"/>
      <name val="Times New Roman"/>
      <family val="1"/>
    </font>
    <font>
      <i/>
      <sz val="12"/>
      <color theme="1"/>
      <name val="Times New Roman"/>
      <family val="1"/>
    </font>
    <font>
      <u/>
      <sz val="12"/>
      <color theme="1"/>
      <name val="Times New Roman"/>
      <family val="1"/>
    </font>
    <font>
      <sz val="12"/>
      <name val="Times New Roman"/>
      <family val="1"/>
    </font>
    <font>
      <sz val="12"/>
      <color rgb="FF000000"/>
      <name val="Times New Roman"/>
      <family val="1"/>
    </font>
    <font>
      <sz val="11"/>
      <color theme="1"/>
      <name val="Times New Roman"/>
      <family val="1"/>
    </font>
    <font>
      <b/>
      <sz val="12"/>
      <color rgb="FFFF0000"/>
      <name val="Times New Roman"/>
      <family val="1"/>
      <charset val="186"/>
    </font>
    <font>
      <b/>
      <sz val="9"/>
      <color theme="1"/>
      <name val="Times New Roman"/>
      <family val="1"/>
    </font>
    <font>
      <sz val="9"/>
      <color theme="1"/>
      <name val="Times New Roman"/>
      <family val="1"/>
    </font>
    <font>
      <b/>
      <sz val="8"/>
      <color theme="1"/>
      <name val="Times New Roman"/>
      <family val="1"/>
    </font>
    <font>
      <sz val="8"/>
      <color theme="1"/>
      <name val="Times New Roman"/>
      <family val="1"/>
    </font>
    <font>
      <sz val="9"/>
      <color rgb="FFFF0000"/>
      <name val="Times New Roman"/>
      <family val="1"/>
    </font>
    <font>
      <b/>
      <sz val="9"/>
      <color rgb="FFFF0000"/>
      <name val="Times New Roman"/>
      <family val="1"/>
    </font>
    <font>
      <i/>
      <sz val="9"/>
      <color theme="1"/>
      <name val="Times New Roman"/>
      <family val="1"/>
    </font>
    <font>
      <i/>
      <u/>
      <sz val="9"/>
      <color indexed="8"/>
      <name val="Times New Roman"/>
      <family val="1"/>
    </font>
    <font>
      <i/>
      <sz val="9"/>
      <color indexed="8"/>
      <name val="Times New Roman"/>
      <family val="1"/>
    </font>
    <font>
      <b/>
      <sz val="10"/>
      <name val="Times New Roman"/>
      <family val="1"/>
    </font>
    <font>
      <sz val="10"/>
      <color indexed="8"/>
      <name val="Times New Roman"/>
      <family val="1"/>
    </font>
    <font>
      <i/>
      <sz val="12"/>
      <color theme="1"/>
      <name val="Times New Roman"/>
      <family val="1"/>
      <charset val="186"/>
    </font>
    <font>
      <b/>
      <sz val="11"/>
      <color theme="1"/>
      <name val="Times New Roman"/>
      <family val="1"/>
      <charset val="186"/>
    </font>
    <font>
      <sz val="11"/>
      <color theme="1"/>
      <name val="Times New Roman"/>
      <family val="1"/>
      <charset val="186"/>
    </font>
    <font>
      <sz val="10"/>
      <name val="Times New Roman"/>
      <family val="1"/>
    </font>
    <font>
      <sz val="11"/>
      <name val="Times New Roman"/>
      <family val="1"/>
    </font>
    <font>
      <i/>
      <sz val="10"/>
      <name val="Times New Roman"/>
      <family val="1"/>
    </font>
    <font>
      <sz val="12"/>
      <color indexed="8"/>
      <name val="Times New Roman"/>
      <family val="1"/>
    </font>
    <font>
      <b/>
      <u/>
      <sz val="10"/>
      <color indexed="8"/>
      <name val="Times New Roman"/>
      <family val="1"/>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4" fillId="0" borderId="0"/>
    <xf numFmtId="0" fontId="1" fillId="0" borderId="0"/>
  </cellStyleXfs>
  <cellXfs count="627">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center" wrapText="1"/>
    </xf>
    <xf numFmtId="0" fontId="4" fillId="2" borderId="2" xfId="0" applyFont="1" applyFill="1" applyBorder="1"/>
    <xf numFmtId="0" fontId="5" fillId="2" borderId="2" xfId="0" applyFont="1" applyFill="1" applyBorder="1" applyAlignment="1">
      <alignment horizontal="center"/>
    </xf>
    <xf numFmtId="164" fontId="4" fillId="2" borderId="0" xfId="0" applyNumberFormat="1" applyFont="1" applyFill="1"/>
    <xf numFmtId="0" fontId="5" fillId="2" borderId="2" xfId="0" applyFont="1" applyFill="1" applyBorder="1" applyAlignment="1">
      <alignment horizontal="right"/>
    </xf>
    <xf numFmtId="0" fontId="4" fillId="2" borderId="2" xfId="0" applyFont="1" applyFill="1" applyBorder="1" applyAlignment="1">
      <alignment horizontal="right"/>
    </xf>
    <xf numFmtId="0" fontId="5" fillId="2" borderId="6" xfId="0" applyFont="1" applyFill="1" applyBorder="1" applyAlignment="1">
      <alignment horizontal="center"/>
    </xf>
    <xf numFmtId="165" fontId="5" fillId="2" borderId="2" xfId="0" applyNumberFormat="1" applyFont="1" applyFill="1" applyBorder="1"/>
    <xf numFmtId="0" fontId="7" fillId="2" borderId="0" xfId="0" applyFont="1" applyFill="1"/>
    <xf numFmtId="0" fontId="4" fillId="2" borderId="6" xfId="0" applyFont="1" applyFill="1" applyBorder="1"/>
    <xf numFmtId="0" fontId="6" fillId="2" borderId="7" xfId="0" applyFont="1" applyFill="1" applyBorder="1" applyAlignment="1">
      <alignment horizontal="center"/>
    </xf>
    <xf numFmtId="0" fontId="5" fillId="2" borderId="5" xfId="0" applyFont="1" applyFill="1" applyBorder="1"/>
    <xf numFmtId="0" fontId="4" fillId="2" borderId="7" xfId="0" applyFont="1" applyFill="1" applyBorder="1"/>
    <xf numFmtId="0" fontId="5" fillId="2" borderId="2" xfId="0" applyFont="1" applyFill="1" applyBorder="1"/>
    <xf numFmtId="0" fontId="5" fillId="2" borderId="2" xfId="0" applyFont="1" applyFill="1" applyBorder="1" applyAlignment="1">
      <alignment horizontal="center" vertical="center"/>
    </xf>
    <xf numFmtId="0" fontId="5" fillId="2" borderId="6" xfId="0" applyFont="1" applyFill="1" applyBorder="1" applyAlignment="1">
      <alignment vertical="top"/>
    </xf>
    <xf numFmtId="0" fontId="4" fillId="2" borderId="12" xfId="0" applyFont="1" applyFill="1" applyBorder="1" applyAlignment="1">
      <alignment horizontal="left"/>
    </xf>
    <xf numFmtId="0" fontId="4" fillId="2" borderId="5" xfId="0" applyFont="1" applyFill="1" applyBorder="1" applyAlignment="1">
      <alignment horizontal="left"/>
    </xf>
    <xf numFmtId="164" fontId="5" fillId="2" borderId="2" xfId="0" applyNumberFormat="1" applyFont="1" applyFill="1" applyBorder="1"/>
    <xf numFmtId="164" fontId="4" fillId="2" borderId="2" xfId="0" applyNumberFormat="1" applyFont="1" applyFill="1" applyBorder="1"/>
    <xf numFmtId="0" fontId="16" fillId="2" borderId="0" xfId="0" applyFont="1" applyFill="1"/>
    <xf numFmtId="0" fontId="16" fillId="2" borderId="5" xfId="0" applyFont="1" applyFill="1" applyBorder="1"/>
    <xf numFmtId="0" fontId="17" fillId="2" borderId="2" xfId="0" applyFont="1" applyFill="1" applyBorder="1" applyAlignment="1">
      <alignment horizontal="right"/>
    </xf>
    <xf numFmtId="0" fontId="17" fillId="2" borderId="2" xfId="0" applyFont="1" applyFill="1" applyBorder="1"/>
    <xf numFmtId="0" fontId="16" fillId="2" borderId="2" xfId="0" applyFont="1" applyFill="1" applyBorder="1" applyAlignment="1">
      <alignment horizontal="right"/>
    </xf>
    <xf numFmtId="0" fontId="16" fillId="2" borderId="0" xfId="0" applyFont="1" applyFill="1" applyAlignment="1">
      <alignment horizontal="left"/>
    </xf>
    <xf numFmtId="0" fontId="17" fillId="2" borderId="6" xfId="0" applyFont="1" applyFill="1" applyBorder="1" applyAlignment="1">
      <alignment horizontal="right"/>
    </xf>
    <xf numFmtId="0" fontId="17" fillId="2" borderId="15" xfId="0" applyFont="1" applyFill="1" applyBorder="1" applyAlignment="1">
      <alignment wrapText="1"/>
    </xf>
    <xf numFmtId="0" fontId="16" fillId="2" borderId="11" xfId="0" applyFont="1" applyFill="1" applyBorder="1" applyAlignment="1">
      <alignment horizontal="right"/>
    </xf>
    <xf numFmtId="0" fontId="16" fillId="2" borderId="10" xfId="0" applyFont="1" applyFill="1" applyBorder="1"/>
    <xf numFmtId="0" fontId="16" fillId="2" borderId="6" xfId="0" applyFont="1" applyFill="1" applyBorder="1"/>
    <xf numFmtId="0" fontId="16" fillId="2" borderId="12" xfId="0" applyFont="1" applyFill="1" applyBorder="1"/>
    <xf numFmtId="0" fontId="16" fillId="2" borderId="15" xfId="0" applyFont="1" applyFill="1" applyBorder="1" applyAlignment="1">
      <alignment horizontal="right"/>
    </xf>
    <xf numFmtId="0" fontId="16" fillId="2" borderId="6" xfId="0" applyFont="1" applyFill="1" applyBorder="1" applyAlignment="1">
      <alignment vertical="center" wrapText="1"/>
    </xf>
    <xf numFmtId="0" fontId="16" fillId="2" borderId="6" xfId="0" applyFont="1" applyFill="1" applyBorder="1" applyAlignment="1">
      <alignment horizontal="left" vertical="center" wrapText="1"/>
    </xf>
    <xf numFmtId="0" fontId="17" fillId="2" borderId="2" xfId="0" applyFont="1" applyFill="1" applyBorder="1" applyAlignment="1">
      <alignment vertical="center" wrapText="1"/>
    </xf>
    <xf numFmtId="0" fontId="17" fillId="2" borderId="5" xfId="0" applyFont="1" applyFill="1" applyBorder="1"/>
    <xf numFmtId="0" fontId="17" fillId="2" borderId="6" xfId="0" applyFont="1" applyFill="1" applyBorder="1"/>
    <xf numFmtId="0" fontId="17" fillId="2" borderId="7" xfId="0" applyFont="1" applyFill="1" applyBorder="1"/>
    <xf numFmtId="164" fontId="16" fillId="2" borderId="2" xfId="0" applyNumberFormat="1" applyFont="1" applyFill="1" applyBorder="1"/>
    <xf numFmtId="0" fontId="17" fillId="2" borderId="2" xfId="0" applyFont="1" applyFill="1" applyBorder="1" applyAlignment="1">
      <alignment wrapText="1"/>
    </xf>
    <xf numFmtId="0" fontId="17" fillId="2" borderId="11" xfId="0" applyFont="1" applyFill="1" applyBorder="1"/>
    <xf numFmtId="164" fontId="17" fillId="2" borderId="2" xfId="0" applyNumberFormat="1" applyFont="1" applyFill="1" applyBorder="1"/>
    <xf numFmtId="0" fontId="16" fillId="2" borderId="0" xfId="0" applyFont="1" applyFill="1" applyAlignment="1">
      <alignment wrapText="1"/>
    </xf>
    <xf numFmtId="0" fontId="16" fillId="2" borderId="6" xfId="0" applyFont="1" applyFill="1" applyBorder="1" applyAlignment="1">
      <alignment horizontal="left"/>
    </xf>
    <xf numFmtId="0" fontId="16" fillId="2" borderId="12" xfId="0" applyFont="1" applyFill="1" applyBorder="1" applyAlignment="1">
      <alignment horizontal="left"/>
    </xf>
    <xf numFmtId="0" fontId="17" fillId="2" borderId="11" xfId="0" applyFont="1" applyFill="1" applyBorder="1" applyAlignment="1">
      <alignment horizontal="left"/>
    </xf>
    <xf numFmtId="0" fontId="16" fillId="2" borderId="14" xfId="0" applyFont="1" applyFill="1" applyBorder="1" applyAlignment="1">
      <alignment horizontal="left"/>
    </xf>
    <xf numFmtId="0" fontId="16" fillId="2" borderId="11" xfId="0" applyFont="1" applyFill="1" applyBorder="1" applyAlignment="1">
      <alignment wrapText="1"/>
    </xf>
    <xf numFmtId="0" fontId="17" fillId="2" borderId="5" xfId="0" applyFont="1" applyFill="1" applyBorder="1" applyAlignment="1">
      <alignment wrapText="1"/>
    </xf>
    <xf numFmtId="0" fontId="16" fillId="2" borderId="14" xfId="0" applyFont="1" applyFill="1" applyBorder="1"/>
    <xf numFmtId="0" fontId="16" fillId="2" borderId="14" xfId="0" applyFont="1" applyFill="1" applyBorder="1" applyAlignment="1">
      <alignment wrapText="1"/>
    </xf>
    <xf numFmtId="0" fontId="18" fillId="2" borderId="2" xfId="0" applyFont="1" applyFill="1" applyBorder="1" applyAlignment="1">
      <alignment horizontal="right"/>
    </xf>
    <xf numFmtId="0" fontId="19" fillId="2" borderId="0" xfId="0" applyFont="1" applyFill="1"/>
    <xf numFmtId="0" fontId="18" fillId="2" borderId="14" xfId="0" applyFont="1" applyFill="1" applyBorder="1"/>
    <xf numFmtId="0" fontId="18" fillId="2" borderId="6" xfId="0" applyFont="1" applyFill="1" applyBorder="1"/>
    <xf numFmtId="0" fontId="18" fillId="2" borderId="0" xfId="0" applyFont="1" applyFill="1"/>
    <xf numFmtId="0" fontId="18" fillId="2" borderId="0" xfId="0" applyFont="1" applyFill="1" applyAlignment="1">
      <alignment wrapText="1"/>
    </xf>
    <xf numFmtId="0" fontId="16" fillId="2" borderId="7" xfId="0" applyFont="1" applyFill="1" applyBorder="1"/>
    <xf numFmtId="0" fontId="17" fillId="2" borderId="11" xfId="0" applyFont="1" applyFill="1" applyBorder="1" applyAlignment="1">
      <alignment horizontal="right"/>
    </xf>
    <xf numFmtId="0" fontId="16" fillId="2" borderId="2" xfId="0" applyFont="1" applyFill="1" applyBorder="1"/>
    <xf numFmtId="0" fontId="17" fillId="2" borderId="8" xfId="0" applyFont="1" applyFill="1" applyBorder="1"/>
    <xf numFmtId="0" fontId="17" fillId="2" borderId="11" xfId="0" applyFont="1" applyFill="1" applyBorder="1" applyAlignment="1">
      <alignment wrapText="1"/>
    </xf>
    <xf numFmtId="0" fontId="17" fillId="2" borderId="7" xfId="0" applyFont="1" applyFill="1" applyBorder="1" applyAlignment="1">
      <alignment horizontal="right"/>
    </xf>
    <xf numFmtId="0" fontId="16" fillId="2" borderId="7" xfId="0" applyFont="1" applyFill="1" applyBorder="1" applyAlignment="1">
      <alignment horizontal="right"/>
    </xf>
    <xf numFmtId="0" fontId="17" fillId="2" borderId="14" xfId="0" applyFont="1" applyFill="1" applyBorder="1" applyAlignment="1">
      <alignment horizontal="right"/>
    </xf>
    <xf numFmtId="0" fontId="17" fillId="2" borderId="15" xfId="0" applyFont="1" applyFill="1" applyBorder="1"/>
    <xf numFmtId="0" fontId="17" fillId="2" borderId="9" xfId="0" applyFont="1" applyFill="1" applyBorder="1"/>
    <xf numFmtId="164" fontId="17" fillId="2" borderId="2" xfId="0" applyNumberFormat="1" applyFont="1" applyFill="1" applyBorder="1" applyAlignment="1">
      <alignment horizontal="right"/>
    </xf>
    <xf numFmtId="0" fontId="17" fillId="2" borderId="6" xfId="0" applyFont="1" applyFill="1" applyBorder="1" applyAlignment="1">
      <alignment wrapText="1"/>
    </xf>
    <xf numFmtId="0" fontId="16" fillId="2" borderId="2" xfId="0" applyFont="1" applyFill="1" applyBorder="1" applyAlignment="1">
      <alignment wrapText="1"/>
    </xf>
    <xf numFmtId="164" fontId="17" fillId="2" borderId="7" xfId="0" applyNumberFormat="1" applyFont="1" applyFill="1" applyBorder="1" applyAlignment="1">
      <alignment horizontal="right"/>
    </xf>
    <xf numFmtId="0" fontId="16" fillId="2" borderId="5" xfId="0" applyFont="1" applyFill="1" applyBorder="1" applyAlignment="1">
      <alignment horizontal="right"/>
    </xf>
    <xf numFmtId="0" fontId="16" fillId="2" borderId="15" xfId="0" applyFont="1" applyFill="1" applyBorder="1"/>
    <xf numFmtId="0" fontId="16" fillId="2" borderId="9" xfId="0" applyFont="1" applyFill="1" applyBorder="1" applyAlignment="1">
      <alignment horizontal="left"/>
    </xf>
    <xf numFmtId="0" fontId="20" fillId="2" borderId="2" xfId="0" applyFont="1" applyFill="1" applyBorder="1" applyAlignment="1">
      <alignment wrapText="1"/>
    </xf>
    <xf numFmtId="164" fontId="20" fillId="2" borderId="10" xfId="0" applyNumberFormat="1" applyFont="1" applyFill="1" applyBorder="1"/>
    <xf numFmtId="0" fontId="3" fillId="2" borderId="0" xfId="0" applyFont="1" applyFill="1"/>
    <xf numFmtId="165" fontId="7" fillId="2" borderId="0" xfId="0" applyNumberFormat="1" applyFont="1" applyFill="1"/>
    <xf numFmtId="0" fontId="17" fillId="2" borderId="2" xfId="0" applyFont="1" applyFill="1" applyBorder="1" applyAlignment="1">
      <alignment horizontal="left"/>
    </xf>
    <xf numFmtId="0" fontId="16" fillId="2" borderId="2" xfId="0" applyFont="1" applyFill="1" applyBorder="1" applyAlignment="1">
      <alignment horizontal="left"/>
    </xf>
    <xf numFmtId="0" fontId="17" fillId="2" borderId="6" xfId="0" applyFont="1" applyFill="1" applyBorder="1" applyAlignment="1">
      <alignment horizontal="center"/>
    </xf>
    <xf numFmtId="0" fontId="17" fillId="2" borderId="0" xfId="0" applyFont="1" applyFill="1" applyAlignment="1">
      <alignment horizontal="center"/>
    </xf>
    <xf numFmtId="0" fontId="16" fillId="2" borderId="7" xfId="0" applyFont="1" applyFill="1" applyBorder="1" applyAlignment="1">
      <alignment horizontal="left"/>
    </xf>
    <xf numFmtId="0" fontId="16" fillId="2" borderId="0" xfId="0" applyFont="1" applyFill="1" applyAlignment="1">
      <alignment horizontal="center"/>
    </xf>
    <xf numFmtId="0" fontId="11" fillId="2" borderId="8" xfId="0" applyFont="1" applyFill="1" applyBorder="1" applyAlignment="1">
      <alignment wrapText="1"/>
    </xf>
    <xf numFmtId="0" fontId="22" fillId="2" borderId="12" xfId="0" applyFont="1" applyFill="1" applyBorder="1"/>
    <xf numFmtId="0" fontId="22" fillId="2" borderId="0" xfId="0" applyFont="1" applyFill="1"/>
    <xf numFmtId="0" fontId="4" fillId="2" borderId="11" xfId="0" applyFont="1" applyFill="1" applyBorder="1" applyAlignment="1">
      <alignment horizontal="right"/>
    </xf>
    <xf numFmtId="0" fontId="4" fillId="2" borderId="6" xfId="0" applyFont="1" applyFill="1" applyBorder="1" applyAlignment="1">
      <alignment horizontal="left" vertical="center" wrapText="1"/>
    </xf>
    <xf numFmtId="0" fontId="4" fillId="2" borderId="0" xfId="0" applyFont="1" applyFill="1" applyAlignment="1">
      <alignment wrapText="1"/>
    </xf>
    <xf numFmtId="0" fontId="4" fillId="2" borderId="2" xfId="0" applyFont="1" applyFill="1" applyBorder="1" applyAlignment="1">
      <alignment wrapText="1"/>
    </xf>
    <xf numFmtId="0" fontId="11" fillId="2" borderId="2" xfId="0" applyFont="1" applyFill="1" applyBorder="1" applyAlignment="1">
      <alignment wrapText="1"/>
    </xf>
    <xf numFmtId="0" fontId="11" fillId="2" borderId="2" xfId="0" applyFont="1" applyFill="1" applyBorder="1" applyAlignment="1">
      <alignment horizontal="right"/>
    </xf>
    <xf numFmtId="0" fontId="3" fillId="2" borderId="0" xfId="0" applyFont="1" applyFill="1" applyAlignment="1">
      <alignment horizontal="left"/>
    </xf>
    <xf numFmtId="164" fontId="21" fillId="2" borderId="7" xfId="0" applyNumberFormat="1" applyFont="1" applyFill="1" applyBorder="1" applyAlignment="1">
      <alignment horizontal="right"/>
    </xf>
    <xf numFmtId="0" fontId="15" fillId="0" borderId="0" xfId="0" applyFont="1"/>
    <xf numFmtId="0" fontId="16" fillId="0" borderId="0" xfId="0" applyFont="1"/>
    <xf numFmtId="0" fontId="17" fillId="0" borderId="0" xfId="0" applyFont="1"/>
    <xf numFmtId="0" fontId="23" fillId="0" borderId="0" xfId="0" applyFont="1" applyAlignment="1">
      <alignment horizontal="center"/>
    </xf>
    <xf numFmtId="49" fontId="16" fillId="0" borderId="1" xfId="0" applyNumberFormat="1" applyFont="1" applyBorder="1" applyAlignment="1">
      <alignment wrapText="1"/>
    </xf>
    <xf numFmtId="0" fontId="17" fillId="0" borderId="2" xfId="0" applyFont="1" applyBorder="1" applyAlignment="1">
      <alignment horizontal="right"/>
    </xf>
    <xf numFmtId="0" fontId="16" fillId="0" borderId="2" xfId="0" applyFont="1" applyBorder="1" applyAlignment="1">
      <alignment horizontal="right"/>
    </xf>
    <xf numFmtId="0" fontId="17" fillId="0" borderId="2" xfId="0" applyFont="1" applyBorder="1"/>
    <xf numFmtId="0" fontId="16" fillId="0" borderId="0" xfId="0" applyFont="1" applyAlignment="1">
      <alignment horizontal="right"/>
    </xf>
    <xf numFmtId="165" fontId="16" fillId="0" borderId="0" xfId="0" applyNumberFormat="1" applyFont="1"/>
    <xf numFmtId="0" fontId="3" fillId="0" borderId="0" xfId="0" applyFont="1"/>
    <xf numFmtId="0" fontId="3" fillId="0" borderId="0" xfId="0" applyFont="1" applyAlignment="1">
      <alignment horizontal="left"/>
    </xf>
    <xf numFmtId="0" fontId="3" fillId="0" borderId="0" xfId="0" applyFont="1" applyAlignment="1">
      <alignment vertical="top" wrapText="1"/>
    </xf>
    <xf numFmtId="16" fontId="7" fillId="0" borderId="0" xfId="0" applyNumberFormat="1" applyFont="1" applyAlignment="1">
      <alignment horizontal="right" vertical="top" wrapText="1"/>
    </xf>
    <xf numFmtId="0" fontId="4" fillId="0" borderId="0" xfId="0" applyFont="1"/>
    <xf numFmtId="0" fontId="2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center" vertical="top" wrapText="1"/>
    </xf>
    <xf numFmtId="165" fontId="6" fillId="0" borderId="0" xfId="0" applyNumberFormat="1" applyFont="1" applyAlignment="1">
      <alignment horizontal="center" vertical="top" wrapText="1"/>
    </xf>
    <xf numFmtId="0" fontId="6" fillId="0" borderId="0" xfId="0" applyFont="1" applyAlignment="1">
      <alignment horizontal="right" vertical="top" wrapText="1"/>
    </xf>
    <xf numFmtId="0" fontId="16" fillId="0" borderId="0" xfId="0" applyFont="1" applyAlignment="1">
      <alignment horizontal="center"/>
    </xf>
    <xf numFmtId="0" fontId="17" fillId="0" borderId="0" xfId="0" applyFont="1" applyAlignment="1">
      <alignment horizontal="center"/>
    </xf>
    <xf numFmtId="0" fontId="18" fillId="0" borderId="0" xfId="0" applyFont="1"/>
    <xf numFmtId="0" fontId="17" fillId="0" borderId="2" xfId="0" applyFont="1" applyBorder="1" applyAlignment="1">
      <alignment wrapText="1"/>
    </xf>
    <xf numFmtId="0" fontId="17" fillId="0" borderId="8" xfId="0" applyFont="1" applyBorder="1"/>
    <xf numFmtId="0" fontId="19" fillId="0" borderId="2" xfId="0" applyFont="1" applyBorder="1"/>
    <xf numFmtId="164" fontId="16" fillId="0" borderId="2" xfId="0" applyNumberFormat="1" applyFont="1" applyBorder="1"/>
    <xf numFmtId="164" fontId="17" fillId="0" borderId="2" xfId="0" applyNumberFormat="1" applyFont="1" applyBorder="1"/>
    <xf numFmtId="164" fontId="16" fillId="2" borderId="0" xfId="0" applyNumberFormat="1" applyFont="1" applyFill="1"/>
    <xf numFmtId="164" fontId="11" fillId="2" borderId="2" xfId="0" applyNumberFormat="1" applyFont="1" applyFill="1" applyBorder="1" applyAlignment="1">
      <alignment horizontal="right"/>
    </xf>
    <xf numFmtId="0" fontId="12" fillId="2" borderId="2" xfId="0" applyFont="1" applyFill="1" applyBorder="1" applyAlignment="1">
      <alignment horizontal="right"/>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4" fillId="2" borderId="6" xfId="0" applyFont="1" applyFill="1" applyBorder="1" applyAlignment="1">
      <alignment horizontal="center"/>
    </xf>
    <xf numFmtId="0" fontId="4" fillId="2" borderId="2" xfId="0" applyFont="1" applyFill="1" applyBorder="1" applyAlignment="1">
      <alignment horizont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5" fillId="2" borderId="7" xfId="0" applyFont="1" applyFill="1" applyBorder="1" applyAlignment="1">
      <alignment vertical="top"/>
    </xf>
    <xf numFmtId="164" fontId="11" fillId="2" borderId="8" xfId="0" applyNumberFormat="1" applyFont="1" applyFill="1" applyBorder="1"/>
    <xf numFmtId="164" fontId="11" fillId="2" borderId="2" xfId="0" applyNumberFormat="1" applyFont="1" applyFill="1" applyBorder="1"/>
    <xf numFmtId="164" fontId="11" fillId="2" borderId="5" xfId="0" applyNumberFormat="1" applyFont="1" applyFill="1" applyBorder="1"/>
    <xf numFmtId="164" fontId="11" fillId="2" borderId="5" xfId="0" applyNumberFormat="1" applyFont="1" applyFill="1" applyBorder="1" applyAlignment="1">
      <alignment horizontal="right"/>
    </xf>
    <xf numFmtId="164" fontId="11" fillId="2" borderId="7" xfId="0" applyNumberFormat="1" applyFont="1" applyFill="1" applyBorder="1" applyAlignment="1">
      <alignment horizontal="right"/>
    </xf>
    <xf numFmtId="164" fontId="12" fillId="2" borderId="8" xfId="0" applyNumberFormat="1" applyFont="1" applyFill="1" applyBorder="1"/>
    <xf numFmtId="164" fontId="12" fillId="2" borderId="2" xfId="0" applyNumberFormat="1" applyFont="1" applyFill="1" applyBorder="1"/>
    <xf numFmtId="164" fontId="12" fillId="2" borderId="2" xfId="0" applyNumberFormat="1" applyFont="1" applyFill="1" applyBorder="1" applyAlignment="1">
      <alignment horizontal="right"/>
    </xf>
    <xf numFmtId="164" fontId="12" fillId="2" borderId="5" xfId="0" applyNumberFormat="1" applyFont="1" applyFill="1" applyBorder="1"/>
    <xf numFmtId="164" fontId="12" fillId="2" borderId="5" xfId="0" applyNumberFormat="1" applyFont="1" applyFill="1" applyBorder="1" applyAlignment="1">
      <alignment horizontal="right"/>
    </xf>
    <xf numFmtId="165" fontId="11" fillId="2" borderId="8" xfId="0" applyNumberFormat="1" applyFont="1" applyFill="1" applyBorder="1"/>
    <xf numFmtId="164" fontId="26" fillId="2" borderId="2" xfId="0" applyNumberFormat="1" applyFont="1" applyFill="1" applyBorder="1"/>
    <xf numFmtId="164" fontId="12" fillId="2" borderId="10" xfId="0" applyNumberFormat="1" applyFont="1" applyFill="1" applyBorder="1"/>
    <xf numFmtId="164" fontId="11" fillId="2" borderId="10" xfId="0" applyNumberFormat="1" applyFont="1" applyFill="1" applyBorder="1"/>
    <xf numFmtId="164" fontId="25" fillId="2" borderId="7" xfId="0" applyNumberFormat="1" applyFont="1" applyFill="1" applyBorder="1" applyAlignment="1">
      <alignment horizontal="right"/>
    </xf>
    <xf numFmtId="164" fontId="21" fillId="2" borderId="2" xfId="0" applyNumberFormat="1" applyFont="1" applyFill="1" applyBorder="1" applyAlignment="1">
      <alignment horizontal="right"/>
    </xf>
    <xf numFmtId="164" fontId="25" fillId="2" borderId="2" xfId="0" applyNumberFormat="1" applyFont="1" applyFill="1" applyBorder="1" applyAlignment="1">
      <alignment horizontal="right"/>
    </xf>
    <xf numFmtId="0" fontId="21" fillId="2" borderId="2" xfId="0" applyFont="1" applyFill="1" applyBorder="1" applyAlignment="1">
      <alignment wrapText="1"/>
    </xf>
    <xf numFmtId="0" fontId="12" fillId="2" borderId="2" xfId="0" applyFont="1" applyFill="1" applyBorder="1"/>
    <xf numFmtId="0" fontId="12" fillId="2" borderId="8" xfId="0" applyFont="1" applyFill="1" applyBorder="1" applyAlignment="1">
      <alignment wrapText="1"/>
    </xf>
    <xf numFmtId="0" fontId="11" fillId="2" borderId="7" xfId="0" applyFont="1" applyFill="1" applyBorder="1" applyAlignment="1">
      <alignment horizontal="left"/>
    </xf>
    <xf numFmtId="0" fontId="21" fillId="2" borderId="7" xfId="0" applyFont="1" applyFill="1" applyBorder="1"/>
    <xf numFmtId="0" fontId="21" fillId="2" borderId="7" xfId="0" applyFont="1" applyFill="1" applyBorder="1" applyAlignment="1">
      <alignment horizontal="right"/>
    </xf>
    <xf numFmtId="0" fontId="25" fillId="2" borderId="8" xfId="0" applyFont="1" applyFill="1" applyBorder="1"/>
    <xf numFmtId="0" fontId="11" fillId="2" borderId="7" xfId="0" applyFont="1" applyFill="1" applyBorder="1" applyAlignment="1">
      <alignment horizontal="right"/>
    </xf>
    <xf numFmtId="164" fontId="11" fillId="2" borderId="6" xfId="0" applyNumberFormat="1" applyFont="1" applyFill="1" applyBorder="1" applyAlignment="1">
      <alignment horizontal="right"/>
    </xf>
    <xf numFmtId="164" fontId="11" fillId="2" borderId="7" xfId="0" applyNumberFormat="1" applyFont="1" applyFill="1" applyBorder="1"/>
    <xf numFmtId="0" fontId="11" fillId="2" borderId="3" xfId="0" applyFont="1" applyFill="1" applyBorder="1"/>
    <xf numFmtId="0" fontId="11" fillId="2" borderId="8" xfId="0" applyFont="1" applyFill="1" applyBorder="1"/>
    <xf numFmtId="0" fontId="12" fillId="2" borderId="12" xfId="0" applyFont="1" applyFill="1" applyBorder="1"/>
    <xf numFmtId="0" fontId="12" fillId="2" borderId="2" xfId="0" applyFont="1" applyFill="1" applyBorder="1" applyAlignment="1">
      <alignment horizontal="right" vertical="center"/>
    </xf>
    <xf numFmtId="0" fontId="12" fillId="2" borderId="0" xfId="0" applyFont="1" applyFill="1" applyAlignment="1">
      <alignment wrapText="1"/>
    </xf>
    <xf numFmtId="0" fontId="12" fillId="2" borderId="0" xfId="0" applyFont="1" applyFill="1"/>
    <xf numFmtId="0" fontId="11" fillId="2" borderId="10" xfId="0" applyFont="1" applyFill="1" applyBorder="1" applyAlignment="1">
      <alignment wrapText="1"/>
    </xf>
    <xf numFmtId="0" fontId="12" fillId="2" borderId="13" xfId="0" applyFont="1" applyFill="1" applyBorder="1" applyAlignment="1">
      <alignment wrapText="1"/>
    </xf>
    <xf numFmtId="0" fontId="11" fillId="2" borderId="13" xfId="0" applyFont="1" applyFill="1" applyBorder="1" applyAlignment="1">
      <alignment wrapText="1"/>
    </xf>
    <xf numFmtId="0" fontId="12" fillId="2" borderId="1" xfId="0" applyFont="1" applyFill="1" applyBorder="1"/>
    <xf numFmtId="0" fontId="11" fillId="2" borderId="8" xfId="0" applyFont="1" applyFill="1" applyBorder="1" applyAlignment="1">
      <alignment vertical="center" wrapText="1"/>
    </xf>
    <xf numFmtId="0" fontId="11" fillId="2" borderId="1" xfId="0" applyFont="1" applyFill="1" applyBorder="1" applyAlignment="1">
      <alignment wrapText="1"/>
    </xf>
    <xf numFmtId="0" fontId="21" fillId="2" borderId="11" xfId="0" applyFont="1" applyFill="1" applyBorder="1" applyAlignment="1">
      <alignment horizontal="right"/>
    </xf>
    <xf numFmtId="0" fontId="25" fillId="2" borderId="11" xfId="0" applyFont="1" applyFill="1" applyBorder="1" applyAlignment="1">
      <alignment horizontal="right"/>
    </xf>
    <xf numFmtId="0" fontId="25" fillId="2" borderId="2" xfId="0" applyFont="1" applyFill="1" applyBorder="1" applyAlignment="1">
      <alignment wrapText="1"/>
    </xf>
    <xf numFmtId="0" fontId="25" fillId="2" borderId="2" xfId="0" applyFont="1" applyFill="1" applyBorder="1" applyAlignment="1">
      <alignment horizontal="right"/>
    </xf>
    <xf numFmtId="0" fontId="25" fillId="2" borderId="3" xfId="0" applyFont="1" applyFill="1" applyBorder="1" applyAlignment="1">
      <alignment wrapText="1"/>
    </xf>
    <xf numFmtId="0" fontId="11" fillId="2" borderId="10" xfId="0" applyFont="1" applyFill="1" applyBorder="1"/>
    <xf numFmtId="0" fontId="11" fillId="2" borderId="3" xfId="0" applyFont="1" applyFill="1" applyBorder="1" applyAlignment="1">
      <alignment wrapText="1"/>
    </xf>
    <xf numFmtId="14" fontId="12" fillId="2" borderId="2" xfId="0" applyNumberFormat="1" applyFont="1" applyFill="1" applyBorder="1" applyAlignment="1">
      <alignment horizontal="right"/>
    </xf>
    <xf numFmtId="0" fontId="12" fillId="2" borderId="8" xfId="0" applyFont="1" applyFill="1" applyBorder="1"/>
    <xf numFmtId="0" fontId="11" fillId="2" borderId="5" xfId="0" applyFont="1" applyFill="1" applyBorder="1" applyAlignment="1">
      <alignment wrapText="1"/>
    </xf>
    <xf numFmtId="0" fontId="12" fillId="2" borderId="6" xfId="0" applyFont="1" applyFill="1" applyBorder="1"/>
    <xf numFmtId="0" fontId="11" fillId="2" borderId="11" xfId="0" applyFont="1" applyFill="1" applyBorder="1" applyAlignment="1">
      <alignment wrapText="1"/>
    </xf>
    <xf numFmtId="0" fontId="12" fillId="2" borderId="14" xfId="0" applyFont="1" applyFill="1" applyBorder="1"/>
    <xf numFmtId="0" fontId="12" fillId="2" borderId="9" xfId="0" applyFont="1" applyFill="1" applyBorder="1"/>
    <xf numFmtId="0" fontId="11" fillId="2" borderId="4" xfId="0" applyFont="1" applyFill="1" applyBorder="1" applyAlignment="1">
      <alignment wrapText="1"/>
    </xf>
    <xf numFmtId="0" fontId="12" fillId="2" borderId="5" xfId="0" applyFont="1" applyFill="1" applyBorder="1"/>
    <xf numFmtId="0" fontId="12" fillId="2" borderId="7" xfId="0" applyFont="1" applyFill="1" applyBorder="1"/>
    <xf numFmtId="0" fontId="11" fillId="2" borderId="2" xfId="0" applyFont="1" applyFill="1" applyBorder="1" applyAlignment="1">
      <alignment horizontal="center"/>
    </xf>
    <xf numFmtId="0" fontId="12" fillId="2" borderId="2" xfId="0" applyFont="1" applyFill="1" applyBorder="1" applyAlignment="1">
      <alignment horizontal="center"/>
    </xf>
    <xf numFmtId="0" fontId="12" fillId="2" borderId="15" xfId="0" applyFont="1" applyFill="1" applyBorder="1"/>
    <xf numFmtId="0" fontId="11" fillId="2" borderId="8" xfId="0" applyFont="1" applyFill="1" applyBorder="1" applyAlignment="1">
      <alignment horizontal="left" wrapText="1"/>
    </xf>
    <xf numFmtId="0" fontId="12" fillId="2" borderId="3" xfId="0" applyFont="1" applyFill="1" applyBorder="1" applyAlignment="1">
      <alignment wrapText="1"/>
    </xf>
    <xf numFmtId="0" fontId="11" fillId="2" borderId="13" xfId="0" applyFont="1" applyFill="1" applyBorder="1" applyAlignment="1">
      <alignment vertical="center" wrapText="1"/>
    </xf>
    <xf numFmtId="0" fontId="11" fillId="2" borderId="2" xfId="0" applyFont="1" applyFill="1" applyBorder="1" applyAlignment="1">
      <alignment horizontal="left"/>
    </xf>
    <xf numFmtId="0" fontId="11" fillId="2" borderId="2" xfId="0" applyFont="1" applyFill="1" applyBorder="1"/>
    <xf numFmtId="0" fontId="11" fillId="2" borderId="6" xfId="0" applyFont="1" applyFill="1" applyBorder="1"/>
    <xf numFmtId="0" fontId="11" fillId="2" borderId="7" xfId="0" applyFont="1" applyFill="1" applyBorder="1"/>
    <xf numFmtId="0" fontId="11" fillId="2" borderId="14" xfId="0" applyFont="1" applyFill="1" applyBorder="1" applyAlignment="1">
      <alignment wrapText="1"/>
    </xf>
    <xf numFmtId="0" fontId="11" fillId="2" borderId="6" xfId="0" applyFont="1" applyFill="1" applyBorder="1" applyAlignment="1">
      <alignment wrapText="1"/>
    </xf>
    <xf numFmtId="164" fontId="27" fillId="2" borderId="2" xfId="0" applyNumberFormat="1" applyFont="1" applyFill="1" applyBorder="1" applyAlignment="1">
      <alignment horizontal="right"/>
    </xf>
    <xf numFmtId="0" fontId="11" fillId="2" borderId="15" xfId="0" applyFont="1" applyFill="1" applyBorder="1" applyAlignment="1">
      <alignment wrapText="1"/>
    </xf>
    <xf numFmtId="164" fontId="11" fillId="2" borderId="2" xfId="0" applyNumberFormat="1" applyFont="1" applyFill="1" applyBorder="1" applyAlignment="1">
      <alignment wrapText="1"/>
    </xf>
    <xf numFmtId="0" fontId="12" fillId="2" borderId="10" xfId="0" applyFont="1" applyFill="1" applyBorder="1"/>
    <xf numFmtId="0" fontId="20" fillId="2" borderId="0" xfId="0" applyFont="1" applyFill="1"/>
    <xf numFmtId="0" fontId="30" fillId="2" borderId="0" xfId="0" applyFont="1" applyFill="1"/>
    <xf numFmtId="0" fontId="23" fillId="2" borderId="0" xfId="0" applyFont="1" applyFill="1" applyAlignment="1">
      <alignment horizontal="center" wrapText="1"/>
    </xf>
    <xf numFmtId="0" fontId="31" fillId="2" borderId="11" xfId="0" applyFont="1" applyFill="1" applyBorder="1" applyAlignment="1">
      <alignment horizontal="left" vertical="center" wrapText="1"/>
    </xf>
    <xf numFmtId="0" fontId="20" fillId="2" borderId="2" xfId="0" applyFont="1" applyFill="1" applyBorder="1" applyAlignment="1">
      <alignment horizontal="right"/>
    </xf>
    <xf numFmtId="0" fontId="20" fillId="2" borderId="1" xfId="0" applyFont="1" applyFill="1" applyBorder="1" applyAlignment="1">
      <alignment wrapText="1"/>
    </xf>
    <xf numFmtId="0" fontId="31" fillId="2" borderId="1" xfId="0" applyFont="1" applyFill="1" applyBorder="1" applyAlignment="1">
      <alignment wrapText="1"/>
    </xf>
    <xf numFmtId="0" fontId="20" fillId="2" borderId="3" xfId="0" applyFont="1" applyFill="1" applyBorder="1" applyAlignment="1">
      <alignment vertical="top" wrapText="1"/>
    </xf>
    <xf numFmtId="0" fontId="31" fillId="2" borderId="0" xfId="0" applyFont="1" applyFill="1" applyAlignment="1">
      <alignment wrapText="1"/>
    </xf>
    <xf numFmtId="0" fontId="20" fillId="2" borderId="4" xfId="0" applyFont="1" applyFill="1" applyBorder="1" applyAlignment="1">
      <alignment vertical="top" wrapText="1"/>
    </xf>
    <xf numFmtId="0" fontId="20" fillId="2" borderId="2" xfId="0" applyFont="1" applyFill="1" applyBorder="1" applyAlignment="1">
      <alignment vertical="top" wrapText="1"/>
    </xf>
    <xf numFmtId="0" fontId="20" fillId="2" borderId="6" xfId="0" applyFont="1" applyFill="1" applyBorder="1" applyAlignment="1">
      <alignment vertical="top" wrapText="1"/>
    </xf>
    <xf numFmtId="0" fontId="31" fillId="2" borderId="2" xfId="0" applyFont="1" applyFill="1" applyBorder="1" applyAlignment="1">
      <alignment wrapText="1"/>
    </xf>
    <xf numFmtId="0" fontId="31" fillId="2" borderId="5" xfId="0" applyFont="1" applyFill="1" applyBorder="1" applyAlignment="1">
      <alignment horizontal="left" wrapText="1"/>
    </xf>
    <xf numFmtId="0" fontId="31" fillId="2" borderId="3" xfId="0" applyFont="1" applyFill="1" applyBorder="1" applyAlignment="1">
      <alignment wrapText="1"/>
    </xf>
    <xf numFmtId="0" fontId="31" fillId="2" borderId="8" xfId="0" applyFont="1" applyFill="1" applyBorder="1" applyAlignment="1">
      <alignment horizontal="left" wrapText="1"/>
    </xf>
    <xf numFmtId="165" fontId="20" fillId="2" borderId="0" xfId="0" applyNumberFormat="1" applyFont="1" applyFill="1"/>
    <xf numFmtId="0" fontId="31" fillId="2" borderId="2" xfId="0" applyFont="1" applyFill="1" applyBorder="1" applyAlignment="1">
      <alignment vertical="top" wrapText="1"/>
    </xf>
    <xf numFmtId="164" fontId="31" fillId="2" borderId="2" xfId="0" applyNumberFormat="1" applyFont="1" applyFill="1" applyBorder="1" applyAlignment="1">
      <alignment horizontal="right" vertical="top" wrapText="1"/>
    </xf>
    <xf numFmtId="0" fontId="32" fillId="2" borderId="0" xfId="0" applyFont="1" applyFill="1" applyAlignment="1">
      <alignment wrapText="1"/>
    </xf>
    <xf numFmtId="164" fontId="33" fillId="2" borderId="2" xfId="0" applyNumberFormat="1" applyFont="1" applyFill="1" applyBorder="1" applyAlignment="1">
      <alignment wrapText="1"/>
    </xf>
    <xf numFmtId="0" fontId="33" fillId="2" borderId="2" xfId="0" applyFont="1" applyFill="1" applyBorder="1" applyAlignment="1">
      <alignment vertical="top" wrapText="1"/>
    </xf>
    <xf numFmtId="164" fontId="34" fillId="2" borderId="2" xfId="0" applyNumberFormat="1" applyFont="1" applyFill="1" applyBorder="1" applyAlignment="1">
      <alignment horizontal="right" vertical="center"/>
    </xf>
    <xf numFmtId="0" fontId="20" fillId="2" borderId="2" xfId="0" applyFont="1" applyFill="1" applyBorder="1" applyAlignment="1">
      <alignment horizontal="left" wrapText="1"/>
    </xf>
    <xf numFmtId="0" fontId="20" fillId="2" borderId="2" xfId="0" applyFont="1" applyFill="1" applyBorder="1" applyAlignment="1">
      <alignment horizontal="left" vertical="center" wrapText="1"/>
    </xf>
    <xf numFmtId="0" fontId="20" fillId="2" borderId="2" xfId="0" applyFont="1" applyFill="1" applyBorder="1" applyAlignment="1">
      <alignment vertical="center" wrapText="1"/>
    </xf>
    <xf numFmtId="165" fontId="30" fillId="2" borderId="0" xfId="0" applyNumberFormat="1" applyFont="1" applyFill="1"/>
    <xf numFmtId="0" fontId="20" fillId="2" borderId="6" xfId="0" applyFont="1" applyFill="1" applyBorder="1" applyAlignment="1">
      <alignment horizontal="right"/>
    </xf>
    <xf numFmtId="0" fontId="20" fillId="2" borderId="5" xfId="0" applyFont="1" applyFill="1" applyBorder="1" applyAlignment="1">
      <alignment horizontal="right"/>
    </xf>
    <xf numFmtId="0" fontId="20" fillId="2" borderId="11" xfId="0" applyFont="1" applyFill="1" applyBorder="1" applyAlignment="1">
      <alignment horizontal="right"/>
    </xf>
    <xf numFmtId="164" fontId="31" fillId="2" borderId="10" xfId="0" applyNumberFormat="1" applyFont="1" applyFill="1" applyBorder="1"/>
    <xf numFmtId="164" fontId="20" fillId="2" borderId="2" xfId="0" applyNumberFormat="1" applyFont="1" applyFill="1" applyBorder="1"/>
    <xf numFmtId="164" fontId="30" fillId="2" borderId="0" xfId="0" applyNumberFormat="1" applyFont="1" applyFill="1"/>
    <xf numFmtId="0" fontId="30" fillId="2" borderId="0" xfId="0" applyFont="1" applyFill="1" applyAlignment="1">
      <alignment horizontal="center"/>
    </xf>
    <xf numFmtId="164" fontId="31" fillId="2" borderId="2" xfId="0" applyNumberFormat="1" applyFont="1" applyFill="1" applyBorder="1"/>
    <xf numFmtId="0" fontId="31" fillId="2" borderId="2" xfId="0" applyFont="1" applyFill="1" applyBorder="1"/>
    <xf numFmtId="0" fontId="31" fillId="2" borderId="2" xfId="0" applyFont="1" applyFill="1" applyBorder="1" applyAlignment="1">
      <alignment horizontal="right"/>
    </xf>
    <xf numFmtId="0" fontId="35" fillId="2" borderId="2" xfId="0" applyFont="1" applyFill="1" applyBorder="1"/>
    <xf numFmtId="0" fontId="20" fillId="2" borderId="0" xfId="0" applyFont="1" applyFill="1" applyAlignment="1">
      <alignment horizontal="right"/>
    </xf>
    <xf numFmtId="0" fontId="20" fillId="2" borderId="0" xfId="0" applyFont="1" applyFill="1" applyAlignment="1">
      <alignment wrapText="1"/>
    </xf>
    <xf numFmtId="0" fontId="37" fillId="2" borderId="0" xfId="0" applyFont="1" applyFill="1" applyAlignment="1">
      <alignment horizontal="left" wrapText="1"/>
    </xf>
    <xf numFmtId="0" fontId="37" fillId="2" borderId="0" xfId="0" applyFont="1" applyFill="1" applyAlignment="1">
      <alignment wrapText="1"/>
    </xf>
    <xf numFmtId="164" fontId="31" fillId="2" borderId="8" xfId="0" applyNumberFormat="1" applyFont="1" applyFill="1" applyBorder="1" applyAlignment="1">
      <alignment horizontal="right" wrapText="1"/>
    </xf>
    <xf numFmtId="164" fontId="31" fillId="2" borderId="8" xfId="0" applyNumberFormat="1" applyFont="1" applyFill="1" applyBorder="1" applyAlignment="1">
      <alignment wrapText="1"/>
    </xf>
    <xf numFmtId="164" fontId="13" fillId="2" borderId="2" xfId="0" applyNumberFormat="1" applyFont="1" applyFill="1" applyBorder="1"/>
    <xf numFmtId="164" fontId="20" fillId="2" borderId="2" xfId="0" applyNumberFormat="1" applyFont="1" applyFill="1" applyBorder="1" applyAlignment="1">
      <alignment vertical="center"/>
    </xf>
    <xf numFmtId="164" fontId="20" fillId="2" borderId="5" xfId="0" applyNumberFormat="1" applyFont="1" applyFill="1" applyBorder="1"/>
    <xf numFmtId="0" fontId="1" fillId="2" borderId="0" xfId="0" applyFont="1" applyFill="1" applyAlignment="1">
      <alignment wrapText="1"/>
    </xf>
    <xf numFmtId="0" fontId="1" fillId="2" borderId="2" xfId="0" applyFont="1" applyFill="1" applyBorder="1" applyAlignment="1">
      <alignment horizontal="right"/>
    </xf>
    <xf numFmtId="0" fontId="1" fillId="2" borderId="14" xfId="0" applyFont="1" applyFill="1" applyBorder="1"/>
    <xf numFmtId="164" fontId="20" fillId="2" borderId="2" xfId="0" applyNumberFormat="1" applyFont="1" applyFill="1" applyBorder="1" applyAlignment="1">
      <alignment horizontal="right"/>
    </xf>
    <xf numFmtId="0" fontId="35" fillId="2" borderId="9" xfId="0" applyFont="1" applyFill="1" applyBorder="1" applyAlignment="1">
      <alignment wrapText="1"/>
    </xf>
    <xf numFmtId="0" fontId="20" fillId="2" borderId="9" xfId="0" applyFont="1" applyFill="1" applyBorder="1" applyAlignment="1">
      <alignment wrapText="1"/>
    </xf>
    <xf numFmtId="164" fontId="35" fillId="2" borderId="2" xfId="0" applyNumberFormat="1" applyFont="1" applyFill="1" applyBorder="1"/>
    <xf numFmtId="0" fontId="36" fillId="2" borderId="2" xfId="0" applyFont="1" applyFill="1" applyBorder="1" applyAlignment="1">
      <alignment wrapText="1"/>
    </xf>
    <xf numFmtId="0" fontId="20" fillId="2" borderId="2" xfId="0" applyFont="1" applyFill="1" applyBorder="1"/>
    <xf numFmtId="0" fontId="15" fillId="0" borderId="0" xfId="0" applyFont="1" applyAlignment="1">
      <alignment horizontal="left"/>
    </xf>
    <xf numFmtId="0" fontId="11" fillId="4" borderId="3" xfId="0" applyFont="1" applyFill="1" applyBorder="1"/>
    <xf numFmtId="0" fontId="11" fillId="4" borderId="8" xfId="0" applyFont="1" applyFill="1" applyBorder="1" applyAlignment="1">
      <alignment wrapText="1"/>
    </xf>
    <xf numFmtId="164" fontId="11" fillId="4" borderId="2" xfId="0" applyNumberFormat="1" applyFont="1" applyFill="1" applyBorder="1"/>
    <xf numFmtId="0" fontId="11" fillId="4" borderId="2" xfId="0" applyFont="1" applyFill="1" applyBorder="1"/>
    <xf numFmtId="0" fontId="11" fillId="4" borderId="8" xfId="0" applyFont="1" applyFill="1" applyBorder="1"/>
    <xf numFmtId="0" fontId="11" fillId="4" borderId="4" xfId="0" applyFont="1" applyFill="1" applyBorder="1"/>
    <xf numFmtId="0" fontId="11" fillId="4" borderId="8" xfId="0" applyFont="1" applyFill="1" applyBorder="1" applyAlignment="1">
      <alignment horizontal="left"/>
    </xf>
    <xf numFmtId="0" fontId="1" fillId="2" borderId="8" xfId="0" applyFont="1" applyFill="1" applyBorder="1"/>
    <xf numFmtId="164" fontId="30" fillId="2" borderId="0" xfId="0" applyNumberFormat="1" applyFont="1" applyFill="1" applyAlignment="1">
      <alignment horizontal="center"/>
    </xf>
    <xf numFmtId="0" fontId="39" fillId="2" borderId="0" xfId="0" applyFont="1" applyFill="1"/>
    <xf numFmtId="0" fontId="40" fillId="2" borderId="0" xfId="0" applyFont="1" applyFill="1"/>
    <xf numFmtId="164" fontId="40" fillId="2" borderId="2" xfId="0" applyNumberFormat="1" applyFont="1" applyFill="1" applyBorder="1"/>
    <xf numFmtId="164" fontId="39" fillId="2" borderId="2" xfId="0" applyNumberFormat="1" applyFont="1" applyFill="1" applyBorder="1"/>
    <xf numFmtId="16" fontId="40" fillId="2" borderId="2" xfId="0" applyNumberFormat="1" applyFont="1" applyFill="1" applyBorder="1"/>
    <xf numFmtId="165" fontId="41" fillId="2" borderId="2" xfId="0" applyNumberFormat="1" applyFont="1" applyFill="1" applyBorder="1"/>
    <xf numFmtId="0" fontId="40" fillId="2" borderId="2" xfId="0" applyFont="1" applyFill="1" applyBorder="1"/>
    <xf numFmtId="165" fontId="41" fillId="2" borderId="2" xfId="0" applyNumberFormat="1" applyFont="1" applyFill="1" applyBorder="1" applyAlignment="1">
      <alignment horizontal="left"/>
    </xf>
    <xf numFmtId="164" fontId="40" fillId="2" borderId="11" xfId="0" applyNumberFormat="1" applyFont="1" applyFill="1" applyBorder="1"/>
    <xf numFmtId="164" fontId="40" fillId="2" borderId="7" xfId="0" applyNumberFormat="1" applyFont="1" applyFill="1" applyBorder="1"/>
    <xf numFmtId="0" fontId="17" fillId="4" borderId="2" xfId="0" applyFont="1" applyFill="1" applyBorder="1" applyAlignment="1">
      <alignment horizontal="left"/>
    </xf>
    <xf numFmtId="0" fontId="17" fillId="4" borderId="11" xfId="0" applyFont="1" applyFill="1" applyBorder="1"/>
    <xf numFmtId="0" fontId="17" fillId="4" borderId="15" xfId="0" applyFont="1" applyFill="1" applyBorder="1" applyAlignment="1">
      <alignment wrapText="1"/>
    </xf>
    <xf numFmtId="0" fontId="17" fillId="4" borderId="2" xfId="0" applyFont="1" applyFill="1" applyBorder="1"/>
    <xf numFmtId="0" fontId="5" fillId="4" borderId="2" xfId="0" applyFont="1" applyFill="1" applyBorder="1" applyAlignment="1">
      <alignment wrapText="1"/>
    </xf>
    <xf numFmtId="0" fontId="17" fillId="4" borderId="2" xfId="0" applyFont="1" applyFill="1" applyBorder="1" applyAlignment="1">
      <alignment wrapText="1"/>
    </xf>
    <xf numFmtId="0" fontId="17" fillId="4" borderId="14" xfId="0" applyFont="1" applyFill="1" applyBorder="1" applyAlignment="1">
      <alignment wrapText="1"/>
    </xf>
    <xf numFmtId="0" fontId="17" fillId="4" borderId="6" xfId="0" applyFont="1" applyFill="1" applyBorder="1"/>
    <xf numFmtId="0" fontId="16" fillId="4" borderId="2" xfId="0" applyFont="1" applyFill="1" applyBorder="1"/>
    <xf numFmtId="164" fontId="17" fillId="4" borderId="7" xfId="0" applyNumberFormat="1" applyFont="1" applyFill="1" applyBorder="1" applyAlignment="1">
      <alignment horizontal="right"/>
    </xf>
    <xf numFmtId="0" fontId="11" fillId="2" borderId="11" xfId="0" applyFont="1" applyFill="1" applyBorder="1" applyAlignment="1">
      <alignment horizontal="center"/>
    </xf>
    <xf numFmtId="0" fontId="11" fillId="2" borderId="13" xfId="0" applyFont="1" applyFill="1" applyBorder="1"/>
    <xf numFmtId="0" fontId="28" fillId="4" borderId="17" xfId="0" applyFont="1" applyFill="1" applyBorder="1" applyAlignment="1">
      <alignment wrapText="1"/>
    </xf>
    <xf numFmtId="0" fontId="10" fillId="4" borderId="18" xfId="0" applyFont="1" applyFill="1" applyBorder="1"/>
    <xf numFmtId="164" fontId="28" fillId="4" borderId="18" xfId="0" applyNumberFormat="1" applyFont="1" applyFill="1" applyBorder="1"/>
    <xf numFmtId="164" fontId="28" fillId="4" borderId="19" xfId="0" applyNumberFormat="1" applyFont="1" applyFill="1" applyBorder="1"/>
    <xf numFmtId="164" fontId="1" fillId="2" borderId="2" xfId="0" applyNumberFormat="1" applyFont="1" applyFill="1" applyBorder="1" applyAlignment="1">
      <alignment horizontal="right"/>
    </xf>
    <xf numFmtId="164" fontId="1" fillId="2" borderId="2" xfId="0" applyNumberFormat="1" applyFont="1" applyFill="1" applyBorder="1"/>
    <xf numFmtId="165" fontId="13" fillId="2" borderId="2" xfId="0" applyNumberFormat="1" applyFont="1" applyFill="1" applyBorder="1"/>
    <xf numFmtId="0" fontId="29" fillId="4" borderId="8" xfId="0" applyFont="1" applyFill="1" applyBorder="1"/>
    <xf numFmtId="0" fontId="4" fillId="4" borderId="2" xfId="0" applyFont="1" applyFill="1" applyBorder="1"/>
    <xf numFmtId="0" fontId="5" fillId="4" borderId="2" xfId="0" applyFont="1" applyFill="1" applyBorder="1" applyAlignment="1">
      <alignment horizontal="center"/>
    </xf>
    <xf numFmtId="0" fontId="40" fillId="2" borderId="0" xfId="0" applyFont="1" applyFill="1" applyAlignment="1">
      <alignment horizontal="center"/>
    </xf>
    <xf numFmtId="0" fontId="40" fillId="2" borderId="0" xfId="0" applyFont="1" applyFill="1" applyAlignment="1">
      <alignment horizontal="left"/>
    </xf>
    <xf numFmtId="0" fontId="20" fillId="2" borderId="0" xfId="0" applyFont="1" applyFill="1" applyAlignment="1">
      <alignment horizontal="center"/>
    </xf>
    <xf numFmtId="0" fontId="40" fillId="2" borderId="7" xfId="0" applyFont="1" applyFill="1" applyBorder="1" applyAlignment="1">
      <alignment horizontal="center" wrapText="1"/>
    </xf>
    <xf numFmtId="0" fontId="40" fillId="2" borderId="7" xfId="0" applyFont="1" applyFill="1" applyBorder="1" applyAlignment="1">
      <alignment wrapText="1"/>
    </xf>
    <xf numFmtId="0" fontId="40" fillId="2" borderId="2" xfId="0" applyFont="1" applyFill="1" applyBorder="1" applyAlignment="1">
      <alignment vertical="center" wrapText="1"/>
    </xf>
    <xf numFmtId="0" fontId="41" fillId="2" borderId="0" xfId="0" applyFont="1" applyFill="1"/>
    <xf numFmtId="0" fontId="39" fillId="2" borderId="2" xfId="0" applyFont="1" applyFill="1" applyBorder="1"/>
    <xf numFmtId="0" fontId="40" fillId="2" borderId="6" xfId="0" applyFont="1" applyFill="1" applyBorder="1" applyAlignment="1">
      <alignment vertical="center" wrapText="1"/>
    </xf>
    <xf numFmtId="165" fontId="42" fillId="2" borderId="2" xfId="0" applyNumberFormat="1" applyFont="1" applyFill="1" applyBorder="1"/>
    <xf numFmtId="165" fontId="42" fillId="2" borderId="2" xfId="0" applyNumberFormat="1" applyFont="1" applyFill="1" applyBorder="1" applyAlignment="1">
      <alignment horizontal="right"/>
    </xf>
    <xf numFmtId="165" fontId="41" fillId="2" borderId="2" xfId="0" applyNumberFormat="1" applyFont="1" applyFill="1" applyBorder="1" applyAlignment="1">
      <alignment wrapText="1"/>
    </xf>
    <xf numFmtId="164" fontId="43" fillId="2" borderId="2" xfId="0" applyNumberFormat="1" applyFont="1" applyFill="1" applyBorder="1"/>
    <xf numFmtId="164" fontId="44" fillId="2" borderId="2" xfId="0" applyNumberFormat="1" applyFont="1" applyFill="1" applyBorder="1"/>
    <xf numFmtId="164" fontId="40" fillId="2" borderId="5" xfId="0" applyNumberFormat="1" applyFont="1" applyFill="1" applyBorder="1"/>
    <xf numFmtId="164" fontId="40" fillId="2" borderId="16" xfId="0" applyNumberFormat="1" applyFont="1" applyFill="1" applyBorder="1"/>
    <xf numFmtId="0" fontId="45" fillId="2" borderId="0" xfId="0" applyFont="1" applyFill="1"/>
    <xf numFmtId="0" fontId="45" fillId="2" borderId="0" xfId="0" applyFont="1" applyFill="1" applyAlignment="1">
      <alignment horizontal="left"/>
    </xf>
    <xf numFmtId="0" fontId="1" fillId="2" borderId="2" xfId="0" applyFont="1" applyFill="1" applyBorder="1" applyAlignment="1">
      <alignment horizontal="left"/>
    </xf>
    <xf numFmtId="0" fontId="23" fillId="0" borderId="0" xfId="0" applyFont="1"/>
    <xf numFmtId="0" fontId="15" fillId="2" borderId="5" xfId="0" applyFont="1" applyFill="1" applyBorder="1" applyAlignment="1">
      <alignment vertical="top" wrapText="1"/>
    </xf>
    <xf numFmtId="164" fontId="15" fillId="2" borderId="2" xfId="0" applyNumberFormat="1" applyFont="1" applyFill="1" applyBorder="1"/>
    <xf numFmtId="0" fontId="50" fillId="2" borderId="6" xfId="0" applyFont="1" applyFill="1" applyBorder="1" applyAlignment="1">
      <alignment vertical="top" wrapText="1"/>
    </xf>
    <xf numFmtId="164" fontId="50" fillId="2" borderId="2" xfId="0" applyNumberFormat="1" applyFont="1" applyFill="1" applyBorder="1"/>
    <xf numFmtId="0" fontId="50" fillId="2" borderId="7" xfId="0" applyFont="1" applyFill="1" applyBorder="1" applyAlignment="1">
      <alignment vertical="top" wrapText="1"/>
    </xf>
    <xf numFmtId="0" fontId="16" fillId="0" borderId="1" xfId="0" applyFont="1" applyBorder="1" applyAlignment="1">
      <alignment horizontal="center"/>
    </xf>
    <xf numFmtId="0" fontId="51" fillId="0" borderId="11" xfId="0" applyFont="1" applyBorder="1"/>
    <xf numFmtId="0" fontId="51" fillId="0" borderId="2" xfId="0" applyFont="1" applyBorder="1"/>
    <xf numFmtId="164" fontId="51" fillId="0" borderId="2" xfId="0" applyNumberFormat="1" applyFont="1" applyBorder="1"/>
    <xf numFmtId="0" fontId="52" fillId="0" borderId="0" xfId="0" applyFont="1"/>
    <xf numFmtId="0" fontId="52" fillId="0" borderId="5" xfId="0" applyFont="1" applyBorder="1"/>
    <xf numFmtId="0" fontId="52" fillId="0" borderId="7" xfId="0" applyFont="1" applyBorder="1" applyAlignment="1">
      <alignment wrapText="1"/>
    </xf>
    <xf numFmtId="0" fontId="51" fillId="0" borderId="2" xfId="0" applyFont="1" applyBorder="1" applyAlignment="1">
      <alignment horizontal="right"/>
    </xf>
    <xf numFmtId="0" fontId="51" fillId="0" borderId="15" xfId="0" applyFont="1" applyBorder="1" applyAlignment="1">
      <alignment wrapText="1"/>
    </xf>
    <xf numFmtId="165" fontId="51" fillId="0" borderId="2" xfId="0" applyNumberFormat="1" applyFont="1" applyBorder="1"/>
    <xf numFmtId="0" fontId="51" fillId="0" borderId="0" xfId="0" applyFont="1" applyAlignment="1">
      <alignment horizontal="right"/>
    </xf>
    <xf numFmtId="0" fontId="52" fillId="0" borderId="2" xfId="0" applyFont="1" applyBorder="1" applyAlignment="1">
      <alignment horizontal="right"/>
    </xf>
    <xf numFmtId="0" fontId="52" fillId="0" borderId="11" xfId="0" applyFont="1" applyBorder="1"/>
    <xf numFmtId="0" fontId="52" fillId="0" borderId="2" xfId="0" applyFont="1" applyBorder="1"/>
    <xf numFmtId="164" fontId="52" fillId="0" borderId="2" xfId="0" applyNumberFormat="1" applyFont="1" applyBorder="1"/>
    <xf numFmtId="0" fontId="51" fillId="0" borderId="11" xfId="0" applyFont="1" applyBorder="1" applyAlignment="1">
      <alignment wrapText="1"/>
    </xf>
    <xf numFmtId="0" fontId="52" fillId="0" borderId="6" xfId="0" applyFont="1" applyBorder="1" applyAlignment="1">
      <alignment horizontal="right"/>
    </xf>
    <xf numFmtId="0" fontId="52" fillId="0" borderId="2" xfId="0" applyFont="1" applyBorder="1" applyAlignment="1">
      <alignment wrapText="1"/>
    </xf>
    <xf numFmtId="0" fontId="11" fillId="2" borderId="2" xfId="0" applyFont="1" applyFill="1" applyBorder="1" applyAlignment="1">
      <alignment vertical="center" wrapText="1"/>
    </xf>
    <xf numFmtId="0" fontId="11" fillId="2" borderId="5" xfId="0" applyFont="1" applyFill="1" applyBorder="1"/>
    <xf numFmtId="2" fontId="11" fillId="2" borderId="8" xfId="0" applyNumberFormat="1" applyFont="1" applyFill="1" applyBorder="1"/>
    <xf numFmtId="164" fontId="1" fillId="2" borderId="8" xfId="0" applyNumberFormat="1" applyFont="1" applyFill="1" applyBorder="1"/>
    <xf numFmtId="0" fontId="35" fillId="0" borderId="0" xfId="0" applyFont="1"/>
    <xf numFmtId="0" fontId="53" fillId="0" borderId="0" xfId="0" applyFont="1"/>
    <xf numFmtId="0" fontId="35" fillId="0" borderId="0" xfId="0" applyFont="1" applyAlignment="1">
      <alignment horizontal="left"/>
    </xf>
    <xf numFmtId="0" fontId="35" fillId="0" borderId="0" xfId="0" applyFont="1" applyAlignment="1">
      <alignment horizontal="center"/>
    </xf>
    <xf numFmtId="0" fontId="53" fillId="0" borderId="2" xfId="0" applyFont="1" applyBorder="1" applyAlignment="1">
      <alignment horizontal="right" vertical="top" wrapText="1"/>
    </xf>
    <xf numFmtId="0" fontId="35" fillId="0" borderId="2" xfId="0" applyFont="1" applyBorder="1" applyAlignment="1">
      <alignment vertical="top" wrapText="1"/>
    </xf>
    <xf numFmtId="165" fontId="48" fillId="0" borderId="2"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165" fontId="49" fillId="0" borderId="2" xfId="0" applyNumberFormat="1" applyFont="1" applyBorder="1" applyAlignment="1">
      <alignment horizontal="center" vertical="center" wrapText="1"/>
    </xf>
    <xf numFmtId="165" fontId="49" fillId="0" borderId="2" xfId="0" applyNumberFormat="1" applyFont="1" applyBorder="1" applyAlignment="1">
      <alignment horizontal="center"/>
    </xf>
    <xf numFmtId="165" fontId="49" fillId="0" borderId="2" xfId="0" applyNumberFormat="1" applyFont="1" applyBorder="1" applyAlignment="1">
      <alignment horizontal="center" vertical="center"/>
    </xf>
    <xf numFmtId="0" fontId="55" fillId="0" borderId="2" xfId="0" applyFont="1" applyBorder="1" applyAlignment="1">
      <alignment horizontal="right" vertical="top" wrapText="1"/>
    </xf>
    <xf numFmtId="0" fontId="53" fillId="0" borderId="2" xfId="0" applyFont="1" applyBorder="1" applyAlignment="1">
      <alignment horizontal="right" vertical="center" wrapText="1"/>
    </xf>
    <xf numFmtId="0" fontId="35" fillId="0" borderId="2" xfId="0" applyFont="1" applyBorder="1" applyAlignment="1">
      <alignment horizontal="left" vertical="center" wrapText="1"/>
    </xf>
    <xf numFmtId="0" fontId="13" fillId="0" borderId="2" xfId="0" applyFont="1" applyBorder="1"/>
    <xf numFmtId="165" fontId="48" fillId="0" borderId="2" xfId="0" applyNumberFormat="1" applyFont="1" applyBorder="1" applyAlignment="1">
      <alignment horizontal="center"/>
    </xf>
    <xf numFmtId="16" fontId="53" fillId="0" borderId="0" xfId="0" applyNumberFormat="1" applyFont="1" applyAlignment="1">
      <alignment horizontal="right" vertical="top" wrapText="1"/>
    </xf>
    <xf numFmtId="0" fontId="56" fillId="0" borderId="2" xfId="0" applyFont="1" applyBorder="1" applyAlignment="1">
      <alignment wrapText="1"/>
    </xf>
    <xf numFmtId="0" fontId="11" fillId="2" borderId="6" xfId="0" applyFont="1" applyFill="1" applyBorder="1" applyAlignment="1">
      <alignment horizontal="center"/>
    </xf>
    <xf numFmtId="0" fontId="1" fillId="2" borderId="0" xfId="0" applyFont="1" applyFill="1"/>
    <xf numFmtId="0" fontId="1" fillId="2" borderId="6" xfId="0" applyFont="1" applyFill="1" applyBorder="1"/>
    <xf numFmtId="0" fontId="1" fillId="2" borderId="6" xfId="0" applyFont="1" applyFill="1" applyBorder="1" applyAlignment="1">
      <alignment horizontal="left" vertical="center" wrapText="1"/>
    </xf>
    <xf numFmtId="0" fontId="11" fillId="2" borderId="11" xfId="0" applyFont="1" applyFill="1" applyBorder="1"/>
    <xf numFmtId="0" fontId="11" fillId="2" borderId="11" xfId="0" applyFont="1" applyFill="1" applyBorder="1" applyAlignment="1">
      <alignment horizontal="left"/>
    </xf>
    <xf numFmtId="0" fontId="26" fillId="2" borderId="0" xfId="0" applyFont="1" applyFill="1"/>
    <xf numFmtId="0" fontId="27" fillId="2" borderId="14" xfId="0" applyFont="1" applyFill="1" applyBorder="1"/>
    <xf numFmtId="0" fontId="27" fillId="2" borderId="6" xfId="0" applyFont="1" applyFill="1" applyBorder="1"/>
    <xf numFmtId="164" fontId="27" fillId="2" borderId="8" xfId="0" applyNumberFormat="1" applyFont="1" applyFill="1" applyBorder="1"/>
    <xf numFmtId="164" fontId="27" fillId="2" borderId="2" xfId="0" applyNumberFormat="1" applyFont="1" applyFill="1" applyBorder="1"/>
    <xf numFmtId="0" fontId="27" fillId="2" borderId="0" xfId="0" applyFont="1" applyFill="1"/>
    <xf numFmtId="0" fontId="27" fillId="2" borderId="0" xfId="0" applyFont="1" applyFill="1" applyAlignment="1">
      <alignment wrapText="1"/>
    </xf>
    <xf numFmtId="0" fontId="1" fillId="2" borderId="2" xfId="0" applyFont="1" applyFill="1" applyBorder="1" applyAlignment="1">
      <alignment wrapText="1"/>
    </xf>
    <xf numFmtId="0" fontId="11" fillId="2" borderId="2" xfId="0" applyFont="1" applyFill="1" applyBorder="1" applyAlignment="1">
      <alignment horizontal="left" vertical="center"/>
    </xf>
    <xf numFmtId="0" fontId="11" fillId="2" borderId="15" xfId="0" applyFont="1" applyFill="1" applyBorder="1"/>
    <xf numFmtId="0" fontId="11" fillId="2" borderId="9" xfId="0" applyFont="1" applyFill="1" applyBorder="1"/>
    <xf numFmtId="0" fontId="11" fillId="2" borderId="12" xfId="0" applyFont="1" applyFill="1" applyBorder="1" applyAlignment="1">
      <alignment horizontal="left"/>
    </xf>
    <xf numFmtId="0" fontId="11" fillId="2" borderId="2" xfId="0" applyFont="1" applyFill="1" applyBorder="1" applyAlignment="1">
      <alignment vertical="center"/>
    </xf>
    <xf numFmtId="0" fontId="11" fillId="2" borderId="5" xfId="0" applyFont="1" applyFill="1" applyBorder="1" applyAlignment="1">
      <alignment vertical="center"/>
    </xf>
    <xf numFmtId="0" fontId="17" fillId="2" borderId="7" xfId="0" applyFont="1" applyFill="1" applyBorder="1" applyAlignment="1">
      <alignment horizontal="center"/>
    </xf>
    <xf numFmtId="0" fontId="1" fillId="2" borderId="0" xfId="0" applyFont="1" applyFill="1" applyAlignment="1">
      <alignment horizontal="left"/>
    </xf>
    <xf numFmtId="0" fontId="16" fillId="2" borderId="11" xfId="0" applyFont="1" applyFill="1" applyBorder="1"/>
    <xf numFmtId="0" fontId="1" fillId="2" borderId="5" xfId="0" applyFont="1" applyFill="1" applyBorder="1"/>
    <xf numFmtId="0" fontId="11" fillId="4" borderId="2" xfId="0" applyFont="1" applyFill="1" applyBorder="1" applyAlignment="1">
      <alignment horizontal="left"/>
    </xf>
    <xf numFmtId="164" fontId="11" fillId="4" borderId="7" xfId="0" applyNumberFormat="1" applyFont="1" applyFill="1" applyBorder="1" applyAlignment="1">
      <alignment horizontal="right"/>
    </xf>
    <xf numFmtId="164" fontId="1" fillId="2" borderId="7" xfId="0" applyNumberFormat="1" applyFont="1" applyFill="1" applyBorder="1" applyAlignment="1">
      <alignment horizontal="right"/>
    </xf>
    <xf numFmtId="0" fontId="1" fillId="2" borderId="10" xfId="0" applyFont="1" applyFill="1" applyBorder="1"/>
    <xf numFmtId="0" fontId="1" fillId="2" borderId="12" xfId="0" applyFont="1" applyFill="1" applyBorder="1"/>
    <xf numFmtId="164" fontId="1" fillId="2" borderId="5" xfId="0" applyNumberFormat="1" applyFont="1" applyFill="1" applyBorder="1"/>
    <xf numFmtId="164" fontId="1" fillId="2" borderId="5" xfId="0" applyNumberFormat="1" applyFont="1" applyFill="1" applyBorder="1" applyAlignment="1">
      <alignment horizontal="right"/>
    </xf>
    <xf numFmtId="0" fontId="1" fillId="2" borderId="6" xfId="0" applyFont="1" applyFill="1" applyBorder="1" applyAlignment="1">
      <alignment vertical="center" wrapText="1"/>
    </xf>
    <xf numFmtId="164" fontId="1" fillId="2" borderId="8" xfId="0" applyNumberFormat="1" applyFont="1" applyFill="1" applyBorder="1" applyAlignment="1">
      <alignment horizontal="right"/>
    </xf>
    <xf numFmtId="0" fontId="1" fillId="2" borderId="6" xfId="0" applyFont="1" applyFill="1" applyBorder="1" applyAlignment="1">
      <alignment horizontal="left"/>
    </xf>
    <xf numFmtId="0" fontId="1" fillId="2" borderId="12" xfId="0" applyFont="1" applyFill="1" applyBorder="1" applyAlignment="1">
      <alignment horizontal="left"/>
    </xf>
    <xf numFmtId="0" fontId="1" fillId="2" borderId="14" xfId="0" applyFont="1" applyFill="1" applyBorder="1" applyAlignment="1">
      <alignment horizontal="left"/>
    </xf>
    <xf numFmtId="164" fontId="21" fillId="4" borderId="7" xfId="0" applyNumberFormat="1" applyFont="1" applyFill="1" applyBorder="1" applyAlignment="1">
      <alignment horizontal="right"/>
    </xf>
    <xf numFmtId="0" fontId="11" fillId="4" borderId="11" xfId="0" applyFont="1" applyFill="1" applyBorder="1"/>
    <xf numFmtId="0" fontId="1" fillId="2" borderId="11" xfId="0" applyFont="1" applyFill="1" applyBorder="1" applyAlignment="1">
      <alignment wrapText="1"/>
    </xf>
    <xf numFmtId="0" fontId="17" fillId="4" borderId="5" xfId="0" applyFont="1" applyFill="1" applyBorder="1"/>
    <xf numFmtId="0" fontId="11" fillId="4" borderId="15" xfId="0" applyFont="1" applyFill="1" applyBorder="1" applyAlignment="1">
      <alignment wrapText="1"/>
    </xf>
    <xf numFmtId="0" fontId="11" fillId="4" borderId="5" xfId="0" applyFont="1" applyFill="1" applyBorder="1"/>
    <xf numFmtId="0" fontId="1" fillId="2" borderId="14" xfId="0" applyFont="1" applyFill="1" applyBorder="1" applyAlignment="1">
      <alignment wrapText="1"/>
    </xf>
    <xf numFmtId="165" fontId="1" fillId="2" borderId="6" xfId="0" applyNumberFormat="1" applyFont="1" applyFill="1" applyBorder="1"/>
    <xf numFmtId="0" fontId="1" fillId="2" borderId="7" xfId="0" applyFont="1" applyFill="1" applyBorder="1"/>
    <xf numFmtId="0" fontId="17" fillId="4" borderId="7" xfId="0" applyFont="1" applyFill="1" applyBorder="1"/>
    <xf numFmtId="164" fontId="25" fillId="4" borderId="7" xfId="0" applyNumberFormat="1" applyFont="1" applyFill="1" applyBorder="1" applyAlignment="1">
      <alignment horizontal="right"/>
    </xf>
    <xf numFmtId="0" fontId="11" fillId="4" borderId="7" xfId="0" applyFont="1" applyFill="1" applyBorder="1"/>
    <xf numFmtId="2" fontId="11" fillId="4" borderId="2" xfId="0" applyNumberFormat="1" applyFont="1" applyFill="1" applyBorder="1"/>
    <xf numFmtId="2" fontId="11" fillId="4" borderId="2" xfId="0" applyNumberFormat="1" applyFont="1" applyFill="1" applyBorder="1" applyAlignment="1">
      <alignment horizontal="right"/>
    </xf>
    <xf numFmtId="0" fontId="1" fillId="2" borderId="2" xfId="0" applyFont="1" applyFill="1" applyBorder="1"/>
    <xf numFmtId="0" fontId="5" fillId="4" borderId="2" xfId="0" applyFont="1" applyFill="1" applyBorder="1"/>
    <xf numFmtId="0" fontId="11" fillId="4" borderId="2" xfId="0" applyFont="1" applyFill="1" applyBorder="1" applyAlignment="1">
      <alignment wrapText="1"/>
    </xf>
    <xf numFmtId="2" fontId="11" fillId="4" borderId="7" xfId="0" applyNumberFormat="1" applyFont="1" applyFill="1" applyBorder="1"/>
    <xf numFmtId="2" fontId="11" fillId="4" borderId="7" xfId="0" applyNumberFormat="1" applyFont="1" applyFill="1" applyBorder="1" applyAlignment="1">
      <alignment horizontal="right"/>
    </xf>
    <xf numFmtId="165" fontId="11" fillId="4" borderId="2" xfId="0" applyNumberFormat="1" applyFont="1" applyFill="1" applyBorder="1"/>
    <xf numFmtId="165" fontId="11" fillId="4" borderId="2" xfId="0" applyNumberFormat="1" applyFont="1" applyFill="1" applyBorder="1" applyAlignment="1">
      <alignment horizontal="right"/>
    </xf>
    <xf numFmtId="0" fontId="17" fillId="4" borderId="8" xfId="0" applyFont="1" applyFill="1" applyBorder="1"/>
    <xf numFmtId="0" fontId="17" fillId="4" borderId="3" xfId="0" applyFont="1" applyFill="1" applyBorder="1"/>
    <xf numFmtId="0" fontId="1" fillId="2" borderId="7" xfId="0" applyFont="1" applyFill="1" applyBorder="1" applyAlignment="1">
      <alignment horizontal="left"/>
    </xf>
    <xf numFmtId="164" fontId="11" fillId="4" borderId="2" xfId="0" applyNumberFormat="1" applyFont="1" applyFill="1" applyBorder="1" applyAlignment="1">
      <alignment horizontal="right"/>
    </xf>
    <xf numFmtId="0" fontId="1" fillId="2" borderId="8" xfId="0" applyFont="1" applyFill="1" applyBorder="1" applyAlignment="1">
      <alignment wrapText="1"/>
    </xf>
    <xf numFmtId="164" fontId="11" fillId="4" borderId="5" xfId="0" applyNumberFormat="1" applyFont="1" applyFill="1" applyBorder="1"/>
    <xf numFmtId="0" fontId="17" fillId="2" borderId="2" xfId="0" applyFont="1" applyFill="1" applyBorder="1" applyAlignment="1">
      <alignment vertical="top"/>
    </xf>
    <xf numFmtId="0" fontId="11" fillId="4" borderId="14" xfId="0" applyFont="1" applyFill="1" applyBorder="1" applyAlignment="1">
      <alignment wrapText="1"/>
    </xf>
    <xf numFmtId="0" fontId="1" fillId="4" borderId="2" xfId="0" applyFont="1" applyFill="1" applyBorder="1" applyAlignment="1">
      <alignment horizontal="left"/>
    </xf>
    <xf numFmtId="0" fontId="17" fillId="4" borderId="2" xfId="0" applyFont="1" applyFill="1" applyBorder="1" applyAlignment="1">
      <alignment vertical="top"/>
    </xf>
    <xf numFmtId="0" fontId="17" fillId="2" borderId="7" xfId="0" applyFont="1" applyFill="1" applyBorder="1" applyAlignment="1">
      <alignment vertical="top"/>
    </xf>
    <xf numFmtId="0" fontId="17" fillId="4" borderId="2" xfId="0" applyFont="1" applyFill="1" applyBorder="1" applyAlignment="1">
      <alignment vertical="center"/>
    </xf>
    <xf numFmtId="0" fontId="11" fillId="4" borderId="2" xfId="0" applyFont="1" applyFill="1" applyBorder="1" applyAlignment="1">
      <alignment vertical="center"/>
    </xf>
    <xf numFmtId="0" fontId="17" fillId="2" borderId="6" xfId="0" applyFont="1" applyFill="1" applyBorder="1" applyAlignment="1">
      <alignment vertical="center"/>
    </xf>
    <xf numFmtId="0" fontId="17" fillId="2" borderId="7" xfId="0" applyFont="1" applyFill="1" applyBorder="1" applyAlignment="1">
      <alignment vertical="center"/>
    </xf>
    <xf numFmtId="0" fontId="1" fillId="2" borderId="5" xfId="0" applyFont="1" applyFill="1" applyBorder="1" applyAlignment="1">
      <alignment horizontal="left"/>
    </xf>
    <xf numFmtId="0" fontId="11" fillId="4" borderId="17" xfId="0" applyFont="1" applyFill="1" applyBorder="1"/>
    <xf numFmtId="0" fontId="11" fillId="4" borderId="20" xfId="0" applyFont="1" applyFill="1" applyBorder="1"/>
    <xf numFmtId="164" fontId="11" fillId="4" borderId="21" xfId="0" applyNumberFormat="1" applyFont="1" applyFill="1" applyBorder="1" applyAlignment="1">
      <alignment horizontal="right"/>
    </xf>
    <xf numFmtId="164" fontId="11" fillId="4" borderId="18" xfId="0" applyNumberFormat="1" applyFont="1" applyFill="1" applyBorder="1" applyAlignment="1">
      <alignment horizontal="right"/>
    </xf>
    <xf numFmtId="164" fontId="21" fillId="2" borderId="0" xfId="0" applyNumberFormat="1" applyFont="1" applyFill="1"/>
    <xf numFmtId="164" fontId="11" fillId="4" borderId="18" xfId="0" applyNumberFormat="1" applyFont="1" applyFill="1" applyBorder="1"/>
    <xf numFmtId="0" fontId="11" fillId="4" borderId="2" xfId="0" applyFont="1" applyFill="1" applyBorder="1" applyAlignment="1">
      <alignment horizontal="center"/>
    </xf>
    <xf numFmtId="164" fontId="12" fillId="4" borderId="2" xfId="0" applyNumberFormat="1" applyFont="1" applyFill="1" applyBorder="1"/>
    <xf numFmtId="0" fontId="12" fillId="4" borderId="2" xfId="0" applyFont="1" applyFill="1" applyBorder="1" applyAlignment="1">
      <alignment horizontal="center"/>
    </xf>
    <xf numFmtId="164" fontId="16" fillId="2" borderId="7" xfId="0" applyNumberFormat="1" applyFont="1" applyFill="1" applyBorder="1" applyAlignment="1">
      <alignment horizontal="right"/>
    </xf>
    <xf numFmtId="0" fontId="23" fillId="2" borderId="2" xfId="0" applyFont="1" applyFill="1" applyBorder="1" applyAlignment="1">
      <alignment horizontal="justify" wrapText="1"/>
    </xf>
    <xf numFmtId="0" fontId="30" fillId="2" borderId="2" xfId="0" applyFont="1" applyFill="1" applyBorder="1" applyAlignment="1">
      <alignment horizontal="left" vertical="center" wrapText="1"/>
    </xf>
    <xf numFmtId="164" fontId="30" fillId="2" borderId="2" xfId="0" applyNumberFormat="1" applyFont="1" applyFill="1" applyBorder="1"/>
    <xf numFmtId="0" fontId="30" fillId="2" borderId="2" xfId="0" applyFont="1" applyFill="1" applyBorder="1" applyAlignment="1">
      <alignment horizontal="justify" wrapText="1"/>
    </xf>
    <xf numFmtId="164" fontId="23" fillId="2" borderId="2" xfId="0" applyNumberFormat="1" applyFont="1" applyFill="1" applyBorder="1"/>
    <xf numFmtId="0" fontId="30" fillId="2" borderId="2" xfId="0" applyFont="1" applyFill="1" applyBorder="1" applyAlignment="1">
      <alignment wrapText="1"/>
    </xf>
    <xf numFmtId="0" fontId="30" fillId="2" borderId="2" xfId="0" applyFont="1" applyFill="1" applyBorder="1" applyAlignment="1">
      <alignment horizontal="justify" vertical="center" wrapText="1"/>
    </xf>
    <xf numFmtId="0" fontId="30" fillId="2" borderId="2" xfId="0" applyFont="1" applyFill="1" applyBorder="1" applyAlignment="1">
      <alignment vertical="top" wrapText="1"/>
    </xf>
    <xf numFmtId="0" fontId="30" fillId="2" borderId="2" xfId="0" applyFont="1" applyFill="1" applyBorder="1" applyAlignment="1">
      <alignment vertical="center" wrapText="1"/>
    </xf>
    <xf numFmtId="0" fontId="30" fillId="2" borderId="7" xfId="0" applyFont="1" applyFill="1" applyBorder="1" applyAlignment="1">
      <alignment wrapText="1"/>
    </xf>
    <xf numFmtId="164" fontId="23" fillId="2" borderId="0" xfId="0" applyNumberFormat="1" applyFont="1" applyFill="1"/>
    <xf numFmtId="0" fontId="23" fillId="2" borderId="2" xfId="0" applyFont="1" applyFill="1" applyBorder="1"/>
    <xf numFmtId="0" fontId="23" fillId="2" borderId="2" xfId="0" applyFont="1" applyFill="1" applyBorder="1" applyAlignment="1">
      <alignment horizontal="left" vertical="center" wrapText="1"/>
    </xf>
    <xf numFmtId="0" fontId="30" fillId="2" borderId="2" xfId="0" applyFont="1" applyFill="1" applyBorder="1" applyAlignment="1">
      <alignment horizontal="center"/>
    </xf>
    <xf numFmtId="0" fontId="30" fillId="2" borderId="0" xfId="0" applyFont="1" applyFill="1" applyAlignment="1">
      <alignment horizontal="center" vertical="center"/>
    </xf>
    <xf numFmtId="0" fontId="30" fillId="2" borderId="0" xfId="0" applyFont="1" applyFill="1" applyAlignment="1">
      <alignment horizontal="center" vertical="center" wrapText="1"/>
    </xf>
    <xf numFmtId="165" fontId="23" fillId="2" borderId="2" xfId="0" applyNumberFormat="1" applyFont="1" applyFill="1" applyBorder="1"/>
    <xf numFmtId="0" fontId="23" fillId="2" borderId="0" xfId="0" applyFont="1" applyFill="1"/>
    <xf numFmtId="0" fontId="30" fillId="2" borderId="0" xfId="0" applyFont="1" applyFill="1" applyAlignment="1">
      <alignment horizontal="right"/>
    </xf>
    <xf numFmtId="0" fontId="30" fillId="2" borderId="0" xfId="0" applyFont="1" applyFill="1" applyAlignment="1">
      <alignment horizontal="left" vertical="center" wrapText="1"/>
    </xf>
    <xf numFmtId="165" fontId="30" fillId="2" borderId="0" xfId="0" applyNumberFormat="1" applyFont="1" applyFill="1" applyAlignment="1">
      <alignment horizontal="right" vertical="center"/>
    </xf>
    <xf numFmtId="165" fontId="30" fillId="2" borderId="0" xfId="0" applyNumberFormat="1" applyFont="1" applyFill="1" applyAlignment="1">
      <alignment wrapText="1"/>
    </xf>
    <xf numFmtId="0" fontId="30" fillId="2" borderId="0" xfId="0" applyFont="1" applyFill="1" applyAlignment="1">
      <alignment horizontal="center"/>
    </xf>
    <xf numFmtId="0" fontId="31" fillId="2" borderId="0" xfId="0" applyFont="1" applyFill="1" applyAlignment="1">
      <alignment horizontal="center" wrapText="1"/>
    </xf>
    <xf numFmtId="0" fontId="20" fillId="2" borderId="0" xfId="0" applyFont="1" applyFill="1" applyAlignment="1">
      <alignment horizontal="right" wrapText="1"/>
    </xf>
    <xf numFmtId="0" fontId="20" fillId="2" borderId="0" xfId="0" applyFont="1" applyFill="1" applyAlignment="1">
      <alignment horizontal="right"/>
    </xf>
    <xf numFmtId="164" fontId="38" fillId="2" borderId="14" xfId="0" applyNumberFormat="1" applyFont="1" applyFill="1" applyBorder="1" applyAlignment="1">
      <alignment horizontal="center"/>
    </xf>
    <xf numFmtId="164" fontId="38" fillId="2" borderId="0" xfId="0" applyNumberFormat="1" applyFont="1" applyFill="1" applyAlignment="1">
      <alignment horizontal="center"/>
    </xf>
    <xf numFmtId="0" fontId="30" fillId="2" borderId="14" xfId="0" applyFont="1" applyFill="1" applyBorder="1" applyAlignment="1">
      <alignment horizontal="center"/>
    </xf>
    <xf numFmtId="166" fontId="30" fillId="2" borderId="14" xfId="0" applyNumberFormat="1" applyFont="1" applyFill="1" applyBorder="1" applyAlignment="1">
      <alignment horizontal="center"/>
    </xf>
    <xf numFmtId="166" fontId="30" fillId="2" borderId="0" xfId="0" applyNumberFormat="1" applyFont="1" applyFill="1" applyAlignment="1">
      <alignment horizontal="center"/>
    </xf>
    <xf numFmtId="0" fontId="3" fillId="0" borderId="0" xfId="0" applyFont="1" applyAlignment="1">
      <alignment horizontal="left"/>
    </xf>
    <xf numFmtId="0" fontId="15" fillId="0" borderId="0" xfId="0" applyFont="1" applyAlignment="1">
      <alignment horizontal="left"/>
    </xf>
    <xf numFmtId="0" fontId="13" fillId="0" borderId="0" xfId="0" applyFont="1" applyAlignment="1">
      <alignment horizontal="center"/>
    </xf>
    <xf numFmtId="0" fontId="53" fillId="0" borderId="1" xfId="0" applyFont="1" applyBorder="1" applyAlignment="1">
      <alignment horizontal="center"/>
    </xf>
    <xf numFmtId="0" fontId="54" fillId="0" borderId="2" xfId="0" applyFont="1" applyBorder="1" applyAlignment="1">
      <alignment horizontal="left" vertical="center" wrapText="1"/>
    </xf>
    <xf numFmtId="0" fontId="54" fillId="0" borderId="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48" fillId="2" borderId="0" xfId="0" applyFont="1" applyFill="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4" fillId="2" borderId="6" xfId="0" applyFont="1" applyFill="1" applyBorder="1" applyAlignment="1">
      <alignment horizontal="center"/>
    </xf>
    <xf numFmtId="0" fontId="4" fillId="2" borderId="15" xfId="0" applyFont="1" applyFill="1" applyBorder="1" applyAlignment="1">
      <alignment horizontal="center" wrapText="1"/>
    </xf>
    <xf numFmtId="0" fontId="4" fillId="2" borderId="14" xfId="0" applyFont="1" applyFill="1" applyBorder="1" applyAlignment="1">
      <alignment horizontal="center" wrapText="1"/>
    </xf>
    <xf numFmtId="0" fontId="4" fillId="2" borderId="9" xfId="0" applyFont="1" applyFill="1" applyBorder="1" applyAlignment="1">
      <alignment horizontal="center" wrapText="1"/>
    </xf>
    <xf numFmtId="0" fontId="4" fillId="2" borderId="2" xfId="0" applyFont="1" applyFill="1" applyBorder="1" applyAlignment="1">
      <alignment horizontal="center" wrapText="1"/>
    </xf>
    <xf numFmtId="0" fontId="17"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4" fillId="2" borderId="2" xfId="0" applyFont="1" applyFill="1" applyBorder="1" applyAlignment="1">
      <alignment horizont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4" fillId="2"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45" fillId="2" borderId="0" xfId="0" applyFont="1" applyFill="1" applyAlignment="1">
      <alignment horizontal="left" wrapText="1"/>
    </xf>
    <xf numFmtId="0" fontId="42" fillId="2" borderId="5"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5" fillId="2" borderId="0" xfId="0" applyFont="1" applyFill="1" applyAlignment="1">
      <alignment horizontal="left"/>
    </xf>
    <xf numFmtId="0" fontId="20" fillId="2" borderId="0" xfId="0" applyFont="1" applyFill="1"/>
    <xf numFmtId="0" fontId="40" fillId="2" borderId="11" xfId="0" applyFont="1" applyFill="1" applyBorder="1" applyAlignment="1">
      <alignment horizontal="center" wrapText="1"/>
    </xf>
    <xf numFmtId="0" fontId="40" fillId="2" borderId="3" xfId="0" applyFont="1" applyFill="1" applyBorder="1" applyAlignment="1">
      <alignment horizontal="center" wrapText="1"/>
    </xf>
    <xf numFmtId="0" fontId="40" fillId="2" borderId="8" xfId="0" applyFont="1" applyFill="1" applyBorder="1" applyAlignment="1">
      <alignment horizontal="center" wrapText="1"/>
    </xf>
    <xf numFmtId="0" fontId="40" fillId="2" borderId="2"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39" fillId="2" borderId="2" xfId="0" applyFont="1" applyFill="1" applyBorder="1" applyAlignment="1">
      <alignment horizontal="center"/>
    </xf>
    <xf numFmtId="0" fontId="20" fillId="2" borderId="0" xfId="0" applyFont="1" applyFill="1" applyAlignment="1">
      <alignment horizontal="left"/>
    </xf>
    <xf numFmtId="0" fontId="40" fillId="2" borderId="5" xfId="0" applyFont="1" applyFill="1" applyBorder="1" applyAlignment="1">
      <alignment horizontal="center" wrapText="1"/>
    </xf>
    <xf numFmtId="0" fontId="40" fillId="2" borderId="7" xfId="0" applyFont="1" applyFill="1" applyBorder="1" applyAlignment="1">
      <alignment horizontal="center" wrapText="1"/>
    </xf>
    <xf numFmtId="0" fontId="40" fillId="2" borderId="1" xfId="0" applyFont="1" applyFill="1" applyBorder="1" applyAlignment="1">
      <alignment horizontal="center" wrapText="1"/>
    </xf>
    <xf numFmtId="0" fontId="42" fillId="2" borderId="10"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16" fillId="0" borderId="0" xfId="0" applyFont="1" applyAlignment="1">
      <alignment horizontal="left"/>
    </xf>
    <xf numFmtId="0" fontId="23" fillId="0" borderId="0" xfId="0" applyFont="1" applyAlignment="1">
      <alignment horizontal="center"/>
    </xf>
    <xf numFmtId="0" fontId="16" fillId="0" borderId="5"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6" fillId="0" borderId="5" xfId="0" applyFont="1" applyBorder="1" applyAlignment="1">
      <alignment horizontal="center"/>
    </xf>
    <xf numFmtId="0" fontId="16" fillId="0" borderId="7" xfId="0" applyFont="1" applyBorder="1" applyAlignment="1">
      <alignment horizontal="center"/>
    </xf>
    <xf numFmtId="0" fontId="16" fillId="0" borderId="15" xfId="0" applyFont="1" applyBorder="1" applyAlignment="1">
      <alignment horizontal="center" wrapText="1"/>
    </xf>
    <xf numFmtId="0" fontId="16" fillId="0" borderId="10" xfId="0" applyFont="1" applyBorder="1" applyAlignment="1">
      <alignment horizontal="center" wrapText="1"/>
    </xf>
    <xf numFmtId="0" fontId="16" fillId="0" borderId="9" xfId="0" applyFont="1" applyBorder="1" applyAlignment="1">
      <alignment horizontal="center" wrapText="1"/>
    </xf>
    <xf numFmtId="0" fontId="16" fillId="0" borderId="13" xfId="0" applyFont="1" applyBorder="1" applyAlignment="1">
      <alignment horizontal="center" wrapText="1"/>
    </xf>
    <xf numFmtId="0" fontId="17" fillId="2" borderId="5" xfId="0" applyFont="1" applyFill="1" applyBorder="1" applyAlignment="1">
      <alignment horizontal="left" vertical="top"/>
    </xf>
    <xf numFmtId="0" fontId="17" fillId="2" borderId="6" xfId="0" applyFont="1" applyFill="1" applyBorder="1" applyAlignment="1">
      <alignment horizontal="left" vertical="top"/>
    </xf>
    <xf numFmtId="0" fontId="17" fillId="2" borderId="7" xfId="0" applyFont="1" applyFill="1" applyBorder="1" applyAlignment="1">
      <alignment horizontal="left" vertical="top"/>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1" fillId="2" borderId="5" xfId="0" applyFont="1" applyFill="1" applyBorder="1" applyAlignment="1">
      <alignment horizontal="left" vertical="center"/>
    </xf>
    <xf numFmtId="0" fontId="11" fillId="2" borderId="7" xfId="0" applyFont="1" applyFill="1" applyBorder="1" applyAlignment="1">
      <alignment horizontal="left" vertical="center"/>
    </xf>
    <xf numFmtId="0" fontId="17" fillId="2"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5" xfId="0" applyFont="1" applyFill="1" applyBorder="1" applyAlignment="1">
      <alignment horizontal="left"/>
    </xf>
    <xf numFmtId="0" fontId="11" fillId="2" borderId="7" xfId="0" applyFont="1" applyFill="1" applyBorder="1" applyAlignment="1">
      <alignment horizontal="left"/>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11" xfId="0" applyFont="1" applyFill="1" applyBorder="1" applyAlignment="1">
      <alignment horizontal="center"/>
    </xf>
    <xf numFmtId="0" fontId="1" fillId="2" borderId="8" xfId="0" applyFont="1" applyFill="1" applyBorder="1" applyAlignment="1">
      <alignment horizontal="center"/>
    </xf>
    <xf numFmtId="0" fontId="11" fillId="2" borderId="6" xfId="0" applyFont="1" applyFill="1" applyBorder="1" applyAlignment="1">
      <alignment horizontal="center" wrapText="1"/>
    </xf>
    <xf numFmtId="0" fontId="11" fillId="2" borderId="7" xfId="0" applyFont="1" applyFill="1" applyBorder="1" applyAlignment="1">
      <alignment horizontal="center" wrapText="1"/>
    </xf>
    <xf numFmtId="0" fontId="17" fillId="2" borderId="5" xfId="0" applyFont="1" applyFill="1" applyBorder="1" applyAlignment="1">
      <alignment horizontal="center"/>
    </xf>
    <xf numFmtId="0" fontId="17" fillId="2" borderId="6"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6" fillId="2" borderId="5" xfId="0" applyFont="1" applyFill="1" applyBorder="1" applyAlignment="1">
      <alignment horizontal="center"/>
    </xf>
    <xf numFmtId="0" fontId="16" fillId="2" borderId="7" xfId="0" applyFont="1" applyFill="1" applyBorder="1" applyAlignment="1">
      <alignment horizontal="center"/>
    </xf>
    <xf numFmtId="0" fontId="16" fillId="2" borderId="5" xfId="0" applyFont="1" applyFill="1" applyBorder="1" applyAlignment="1">
      <alignment horizontal="center" wrapText="1"/>
    </xf>
    <xf numFmtId="0" fontId="16" fillId="2" borderId="7" xfId="0" applyFont="1" applyFill="1" applyBorder="1" applyAlignment="1">
      <alignment horizontal="center" wrapText="1"/>
    </xf>
    <xf numFmtId="0" fontId="17" fillId="5" borderId="3" xfId="0" applyFont="1" applyFill="1" applyBorder="1" applyAlignment="1">
      <alignment horizontal="center"/>
    </xf>
    <xf numFmtId="0" fontId="17" fillId="5" borderId="8" xfId="0" applyFont="1" applyFill="1" applyBorder="1" applyAlignment="1">
      <alignment horizontal="center"/>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wrapText="1"/>
    </xf>
    <xf numFmtId="0" fontId="16" fillId="2" borderId="2" xfId="0" applyFont="1" applyFill="1" applyBorder="1" applyAlignment="1">
      <alignment horizontal="center"/>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6" fillId="2" borderId="0" xfId="0" applyFont="1" applyFill="1" applyAlignment="1">
      <alignment horizontal="left"/>
    </xf>
    <xf numFmtId="0" fontId="17" fillId="2" borderId="0" xfId="0" applyFont="1" applyFill="1" applyAlignment="1">
      <alignment horizontal="center"/>
    </xf>
    <xf numFmtId="0" fontId="17" fillId="6" borderId="3" xfId="0" applyFont="1" applyFill="1" applyBorder="1" applyAlignment="1">
      <alignment horizontal="center"/>
    </xf>
    <xf numFmtId="0" fontId="17" fillId="6" borderId="8" xfId="0" applyFont="1" applyFill="1" applyBorder="1" applyAlignment="1">
      <alignment horizontal="center"/>
    </xf>
    <xf numFmtId="0" fontId="17" fillId="4" borderId="3" xfId="0" applyFont="1" applyFill="1" applyBorder="1" applyAlignment="1">
      <alignment horizontal="center"/>
    </xf>
    <xf numFmtId="0" fontId="17" fillId="4" borderId="8" xfId="0" applyFont="1" applyFill="1" applyBorder="1" applyAlignment="1">
      <alignment horizontal="center"/>
    </xf>
    <xf numFmtId="0" fontId="17" fillId="3" borderId="3" xfId="0" applyFont="1" applyFill="1" applyBorder="1" applyAlignment="1">
      <alignment horizontal="center"/>
    </xf>
    <xf numFmtId="0" fontId="17" fillId="3" borderId="8" xfId="0" applyFont="1" applyFill="1" applyBorder="1" applyAlignment="1">
      <alignment horizontal="center"/>
    </xf>
    <xf numFmtId="0" fontId="17" fillId="7" borderId="3" xfId="0" applyFont="1" applyFill="1" applyBorder="1" applyAlignment="1">
      <alignment horizontal="center"/>
    </xf>
    <xf numFmtId="0" fontId="17" fillId="7" borderId="8" xfId="0" applyFont="1" applyFill="1" applyBorder="1" applyAlignment="1">
      <alignment horizontal="center"/>
    </xf>
    <xf numFmtId="0" fontId="52" fillId="0" borderId="2" xfId="0" applyFont="1" applyBorder="1" applyAlignment="1">
      <alignment horizontal="center"/>
    </xf>
    <xf numFmtId="0" fontId="52" fillId="0" borderId="5" xfId="0" applyFont="1" applyBorder="1" applyAlignment="1">
      <alignment horizontal="center"/>
    </xf>
    <xf numFmtId="0" fontId="52" fillId="0" borderId="15" xfId="0" applyFont="1" applyBorder="1" applyAlignment="1">
      <alignment horizontal="center"/>
    </xf>
    <xf numFmtId="0" fontId="52" fillId="0" borderId="9" xfId="0" applyFont="1" applyBorder="1" applyAlignment="1">
      <alignment horizontal="center"/>
    </xf>
    <xf numFmtId="0" fontId="52" fillId="0" borderId="5" xfId="0" applyFont="1" applyBorder="1" applyAlignment="1">
      <alignment horizontal="center" wrapText="1"/>
    </xf>
    <xf numFmtId="0" fontId="52" fillId="0" borderId="6" xfId="0" applyFont="1" applyBorder="1" applyAlignment="1">
      <alignment horizontal="center" wrapText="1"/>
    </xf>
    <xf numFmtId="0" fontId="52" fillId="0" borderId="7" xfId="0" applyFont="1" applyBorder="1" applyAlignment="1">
      <alignment horizontal="center" wrapText="1"/>
    </xf>
    <xf numFmtId="0" fontId="51" fillId="0" borderId="10" xfId="0" applyFont="1" applyBorder="1" applyAlignment="1">
      <alignment horizontal="center" wrapText="1"/>
    </xf>
    <xf numFmtId="0" fontId="51" fillId="0" borderId="12" xfId="0" applyFont="1" applyBorder="1" applyAlignment="1">
      <alignment horizontal="center" wrapText="1"/>
    </xf>
    <xf numFmtId="0" fontId="51" fillId="0" borderId="13" xfId="0" applyFont="1" applyBorder="1" applyAlignment="1">
      <alignment horizont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1"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8" xfId="0" applyFont="1" applyFill="1" applyBorder="1" applyAlignment="1">
      <alignment horizontal="center" vertical="center"/>
    </xf>
    <xf numFmtId="0" fontId="31" fillId="2" borderId="0" xfId="0" applyFont="1" applyFill="1" applyAlignment="1">
      <alignment horizontal="center"/>
    </xf>
    <xf numFmtId="0" fontId="30" fillId="2" borderId="1" xfId="0" applyFont="1" applyFill="1" applyBorder="1" applyAlignment="1">
      <alignment horizontal="right"/>
    </xf>
    <xf numFmtId="164" fontId="23" fillId="2" borderId="11" xfId="0" applyNumberFormat="1" applyFont="1" applyFill="1" applyBorder="1" applyAlignment="1">
      <alignment horizontal="center" vertical="center"/>
    </xf>
    <xf numFmtId="164" fontId="23" fillId="2" borderId="3" xfId="0" applyNumberFormat="1" applyFont="1" applyFill="1" applyBorder="1" applyAlignment="1">
      <alignment horizontal="center" vertical="center"/>
    </xf>
    <xf numFmtId="164" fontId="23" fillId="2" borderId="8" xfId="0" applyNumberFormat="1" applyFont="1" applyFill="1" applyBorder="1" applyAlignment="1">
      <alignment horizontal="center" vertical="center"/>
    </xf>
  </cellXfs>
  <cellStyles count="3">
    <cellStyle name="Įprastas" xfId="0" builtinId="0"/>
    <cellStyle name="Įprastas 2" xfId="1" xr:uid="{00000000-0005-0000-0000-000001000000}"/>
    <cellStyle name="Normal_Sheet1" xfId="2" xr:uid="{00000000-0005-0000-0000-000002000000}"/>
  </cellStyles>
  <dxfs count="0"/>
  <tableStyles count="0" defaultTableStyle="TableStyleMedium9" defaultPivotStyle="PivotStyleLight16"/>
  <colors>
    <mruColors>
      <color rgb="FFA7D9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J85"/>
  <sheetViews>
    <sheetView tabSelected="1" topLeftCell="A19" workbookViewId="0">
      <selection activeCell="G30" sqref="G30"/>
    </sheetView>
  </sheetViews>
  <sheetFormatPr defaultColWidth="9.109375" defaultRowHeight="15.6" x14ac:dyDescent="0.3"/>
  <cols>
    <col min="1" max="1" width="0.33203125" style="212" customWidth="1"/>
    <col min="2" max="2" width="6.33203125" style="211" customWidth="1"/>
    <col min="3" max="3" width="66.33203125" style="212" customWidth="1"/>
    <col min="4" max="4" width="11.5546875" style="212" customWidth="1"/>
    <col min="5" max="5" width="7.33203125" style="212" customWidth="1"/>
    <col min="6" max="6" width="6.109375" style="212" customWidth="1"/>
    <col min="7" max="16384" width="9.109375" style="212"/>
  </cols>
  <sheetData>
    <row r="1" spans="2:4" ht="40.5" customHeight="1" x14ac:dyDescent="0.3">
      <c r="C1" s="481" t="s">
        <v>499</v>
      </c>
      <c r="D1" s="481"/>
    </row>
    <row r="2" spans="2:4" ht="18" customHeight="1" x14ac:dyDescent="0.3">
      <c r="C2" s="482" t="s">
        <v>617</v>
      </c>
      <c r="D2" s="482"/>
    </row>
    <row r="3" spans="2:4" ht="18" customHeight="1" x14ac:dyDescent="0.3">
      <c r="C3" s="481" t="s">
        <v>567</v>
      </c>
      <c r="D3" s="481"/>
    </row>
    <row r="4" spans="2:4" ht="19.5" customHeight="1" x14ac:dyDescent="0.3">
      <c r="B4" s="480" t="s">
        <v>618</v>
      </c>
      <c r="C4" s="480"/>
      <c r="D4" s="480"/>
    </row>
    <row r="5" spans="2:4" ht="18" customHeight="1" x14ac:dyDescent="0.3">
      <c r="C5" s="213"/>
    </row>
    <row r="6" spans="2:4" ht="18" customHeight="1" x14ac:dyDescent="0.3">
      <c r="B6" s="78" t="s">
        <v>289</v>
      </c>
      <c r="C6" s="214" t="s">
        <v>406</v>
      </c>
      <c r="D6" s="78" t="s">
        <v>407</v>
      </c>
    </row>
    <row r="7" spans="2:4" ht="18" customHeight="1" x14ac:dyDescent="0.3">
      <c r="B7" s="215" t="s">
        <v>10</v>
      </c>
      <c r="C7" s="216" t="s">
        <v>408</v>
      </c>
      <c r="D7" s="245">
        <v>6808</v>
      </c>
    </row>
    <row r="8" spans="2:4" ht="30" customHeight="1" x14ac:dyDescent="0.3">
      <c r="B8" s="215"/>
      <c r="C8" s="216" t="s">
        <v>608</v>
      </c>
      <c r="D8" s="245">
        <v>9</v>
      </c>
    </row>
    <row r="9" spans="2:4" ht="17.25" customHeight="1" x14ac:dyDescent="0.3">
      <c r="B9" s="215" t="s">
        <v>15</v>
      </c>
      <c r="C9" s="217" t="s">
        <v>409</v>
      </c>
      <c r="D9" s="229">
        <f>D10+D11+D12</f>
        <v>227</v>
      </c>
    </row>
    <row r="10" spans="2:4" ht="16.5" customHeight="1" x14ac:dyDescent="0.3">
      <c r="B10" s="215" t="s">
        <v>17</v>
      </c>
      <c r="C10" s="218" t="s">
        <v>410</v>
      </c>
      <c r="D10" s="242">
        <v>130</v>
      </c>
    </row>
    <row r="11" spans="2:4" ht="18" customHeight="1" x14ac:dyDescent="0.3">
      <c r="B11" s="215" t="s">
        <v>19</v>
      </c>
      <c r="C11" s="218" t="s">
        <v>411</v>
      </c>
      <c r="D11" s="242">
        <v>95</v>
      </c>
    </row>
    <row r="12" spans="2:4" ht="18" customHeight="1" x14ac:dyDescent="0.3">
      <c r="B12" s="215"/>
      <c r="C12" s="221" t="s">
        <v>609</v>
      </c>
      <c r="D12" s="242">
        <v>2</v>
      </c>
    </row>
    <row r="13" spans="2:4" ht="18" customHeight="1" x14ac:dyDescent="0.3">
      <c r="B13" s="215" t="s">
        <v>22</v>
      </c>
      <c r="C13" s="219" t="s">
        <v>412</v>
      </c>
      <c r="D13" s="229">
        <f>D14+D15+D16+D17</f>
        <v>325</v>
      </c>
    </row>
    <row r="14" spans="2:4" ht="18" customHeight="1" x14ac:dyDescent="0.3">
      <c r="B14" s="215" t="s">
        <v>24</v>
      </c>
      <c r="C14" s="220" t="s">
        <v>413</v>
      </c>
      <c r="D14" s="242">
        <v>61</v>
      </c>
    </row>
    <row r="15" spans="2:4" ht="18" customHeight="1" x14ac:dyDescent="0.3">
      <c r="B15" s="215" t="s">
        <v>26</v>
      </c>
      <c r="C15" s="220" t="s">
        <v>414</v>
      </c>
      <c r="D15" s="242">
        <v>9</v>
      </c>
    </row>
    <row r="16" spans="2:4" ht="18" customHeight="1" x14ac:dyDescent="0.3">
      <c r="B16" s="215" t="s">
        <v>28</v>
      </c>
      <c r="C16" s="221" t="s">
        <v>415</v>
      </c>
      <c r="D16" s="242">
        <v>35</v>
      </c>
    </row>
    <row r="17" spans="2:5" ht="18" customHeight="1" x14ac:dyDescent="0.3">
      <c r="B17" s="215" t="s">
        <v>30</v>
      </c>
      <c r="C17" s="329" t="s">
        <v>416</v>
      </c>
      <c r="D17" s="330">
        <f>D18+D19</f>
        <v>220</v>
      </c>
    </row>
    <row r="18" spans="2:5" ht="18" customHeight="1" x14ac:dyDescent="0.3">
      <c r="B18" s="215" t="s">
        <v>31</v>
      </c>
      <c r="C18" s="331" t="s">
        <v>417</v>
      </c>
      <c r="D18" s="332">
        <v>10</v>
      </c>
    </row>
    <row r="19" spans="2:5" ht="18" customHeight="1" x14ac:dyDescent="0.3">
      <c r="B19" s="215" t="s">
        <v>35</v>
      </c>
      <c r="C19" s="333" t="s">
        <v>578</v>
      </c>
      <c r="D19" s="332">
        <v>210</v>
      </c>
    </row>
    <row r="20" spans="2:5" ht="18" customHeight="1" x14ac:dyDescent="0.3">
      <c r="B20" s="215" t="s">
        <v>37</v>
      </c>
      <c r="C20" s="223" t="s">
        <v>418</v>
      </c>
      <c r="D20" s="253">
        <f>D21</f>
        <v>30</v>
      </c>
    </row>
    <row r="21" spans="2:5" ht="35.25" customHeight="1" x14ac:dyDescent="0.3">
      <c r="B21" s="215" t="s">
        <v>39</v>
      </c>
      <c r="C21" s="221" t="s">
        <v>419</v>
      </c>
      <c r="D21" s="242">
        <v>30</v>
      </c>
    </row>
    <row r="22" spans="2:5" ht="18" customHeight="1" x14ac:dyDescent="0.3">
      <c r="B22" s="215" t="s">
        <v>41</v>
      </c>
      <c r="C22" s="224" t="s">
        <v>420</v>
      </c>
      <c r="D22" s="254">
        <f>D23+D24+D25</f>
        <v>102</v>
      </c>
    </row>
    <row r="23" spans="2:5" ht="18" customHeight="1" x14ac:dyDescent="0.3">
      <c r="B23" s="215" t="s">
        <v>44</v>
      </c>
      <c r="C23" s="221" t="s">
        <v>143</v>
      </c>
      <c r="D23" s="242">
        <v>32.6</v>
      </c>
    </row>
    <row r="24" spans="2:5" ht="18" customHeight="1" x14ac:dyDescent="0.3">
      <c r="B24" s="215" t="s">
        <v>52</v>
      </c>
      <c r="C24" s="221" t="s">
        <v>236</v>
      </c>
      <c r="D24" s="242">
        <v>21.9</v>
      </c>
    </row>
    <row r="25" spans="2:5" ht="18" customHeight="1" x14ac:dyDescent="0.3">
      <c r="B25" s="215" t="s">
        <v>52</v>
      </c>
      <c r="C25" s="221" t="s">
        <v>421</v>
      </c>
      <c r="D25" s="242">
        <v>47.5</v>
      </c>
    </row>
    <row r="26" spans="2:5" ht="18" customHeight="1" x14ac:dyDescent="0.3">
      <c r="B26" s="215" t="s">
        <v>56</v>
      </c>
      <c r="C26" s="225" t="s">
        <v>422</v>
      </c>
      <c r="D26" s="255">
        <v>10</v>
      </c>
    </row>
    <row r="27" spans="2:5" ht="18" customHeight="1" x14ac:dyDescent="0.3">
      <c r="B27" s="215" t="s">
        <v>60</v>
      </c>
      <c r="C27" s="223" t="s">
        <v>423</v>
      </c>
      <c r="D27" s="245">
        <v>60</v>
      </c>
    </row>
    <row r="28" spans="2:5" ht="18" customHeight="1" x14ac:dyDescent="0.3">
      <c r="B28" s="215" t="s">
        <v>62</v>
      </c>
      <c r="C28" s="226" t="s">
        <v>424</v>
      </c>
      <c r="D28" s="229">
        <f>D7+D9+D13+D20+D22+D27+D26+D8</f>
        <v>7571</v>
      </c>
      <c r="E28" s="227"/>
    </row>
    <row r="29" spans="2:5" ht="18" customHeight="1" x14ac:dyDescent="0.3">
      <c r="B29" s="215" t="s">
        <v>64</v>
      </c>
      <c r="C29" s="228" t="s">
        <v>613</v>
      </c>
      <c r="D29" s="229">
        <f>D30+D54</f>
        <v>5503.4369999999999</v>
      </c>
    </row>
    <row r="30" spans="2:5" ht="18" customHeight="1" x14ac:dyDescent="0.3">
      <c r="B30" s="215" t="s">
        <v>237</v>
      </c>
      <c r="C30" s="230" t="s">
        <v>425</v>
      </c>
      <c r="D30" s="231">
        <f>D31+D32</f>
        <v>4235</v>
      </c>
    </row>
    <row r="31" spans="2:5" ht="18" customHeight="1" x14ac:dyDescent="0.3">
      <c r="B31" s="215" t="s">
        <v>309</v>
      </c>
      <c r="C31" s="232" t="s">
        <v>426</v>
      </c>
      <c r="D31" s="242">
        <v>3007.4</v>
      </c>
    </row>
    <row r="32" spans="2:5" ht="18" customHeight="1" x14ac:dyDescent="0.3">
      <c r="B32" s="215" t="s">
        <v>310</v>
      </c>
      <c r="C32" s="232" t="s">
        <v>427</v>
      </c>
      <c r="D32" s="233">
        <f>D33+D34+D35+D36+D37+D38+D39+D40+D41+D42+D43+D44+D45+D46+D47+D48+D49+D50+D51+D52+D53</f>
        <v>1227.5999999999999</v>
      </c>
    </row>
    <row r="33" spans="2:6" ht="18" customHeight="1" x14ac:dyDescent="0.3">
      <c r="B33" s="215" t="s">
        <v>311</v>
      </c>
      <c r="C33" s="221" t="s">
        <v>428</v>
      </c>
      <c r="D33" s="242">
        <v>185</v>
      </c>
    </row>
    <row r="34" spans="2:6" ht="22.95" customHeight="1" x14ac:dyDescent="0.3">
      <c r="B34" s="215" t="s">
        <v>429</v>
      </c>
      <c r="C34" s="234" t="s">
        <v>430</v>
      </c>
      <c r="D34" s="242"/>
    </row>
    <row r="35" spans="2:6" ht="18" customHeight="1" x14ac:dyDescent="0.3">
      <c r="B35" s="215" t="s">
        <v>431</v>
      </c>
      <c r="C35" s="221" t="s">
        <v>432</v>
      </c>
      <c r="D35" s="242">
        <v>47.7</v>
      </c>
    </row>
    <row r="36" spans="2:6" ht="18" customHeight="1" x14ac:dyDescent="0.3">
      <c r="B36" s="215" t="s">
        <v>433</v>
      </c>
      <c r="C36" s="221" t="s">
        <v>434</v>
      </c>
      <c r="D36" s="242">
        <v>192.1</v>
      </c>
    </row>
    <row r="37" spans="2:6" ht="18" customHeight="1" x14ac:dyDescent="0.3">
      <c r="B37" s="215" t="s">
        <v>435</v>
      </c>
      <c r="C37" s="221" t="s">
        <v>436</v>
      </c>
      <c r="D37" s="242">
        <v>435.4</v>
      </c>
    </row>
    <row r="38" spans="2:6" ht="18" customHeight="1" x14ac:dyDescent="0.3">
      <c r="B38" s="215" t="s">
        <v>437</v>
      </c>
      <c r="C38" s="235" t="s">
        <v>438</v>
      </c>
      <c r="D38" s="242">
        <v>20.5</v>
      </c>
    </row>
    <row r="39" spans="2:6" ht="27.75" customHeight="1" x14ac:dyDescent="0.3">
      <c r="B39" s="215" t="s">
        <v>439</v>
      </c>
      <c r="C39" s="236" t="s">
        <v>440</v>
      </c>
      <c r="D39" s="242">
        <v>3.5</v>
      </c>
      <c r="F39" s="237"/>
    </row>
    <row r="40" spans="2:6" ht="20.25" customHeight="1" x14ac:dyDescent="0.3">
      <c r="B40" s="215" t="s">
        <v>441</v>
      </c>
      <c r="C40" s="221" t="s">
        <v>442</v>
      </c>
      <c r="D40" s="242">
        <v>18.899999999999999</v>
      </c>
    </row>
    <row r="41" spans="2:6" ht="18" customHeight="1" x14ac:dyDescent="0.3">
      <c r="B41" s="215" t="s">
        <v>443</v>
      </c>
      <c r="C41" s="221" t="s">
        <v>444</v>
      </c>
      <c r="D41" s="242">
        <v>0.1</v>
      </c>
    </row>
    <row r="42" spans="2:6" ht="18" customHeight="1" x14ac:dyDescent="0.3">
      <c r="B42" s="215" t="s">
        <v>445</v>
      </c>
      <c r="C42" s="221" t="s">
        <v>446</v>
      </c>
      <c r="D42" s="242">
        <v>17.2</v>
      </c>
    </row>
    <row r="43" spans="2:6" ht="18" customHeight="1" x14ac:dyDescent="0.3">
      <c r="B43" s="215" t="s">
        <v>447</v>
      </c>
      <c r="C43" s="221" t="s">
        <v>448</v>
      </c>
      <c r="D43" s="242">
        <v>1.7</v>
      </c>
    </row>
    <row r="44" spans="2:6" ht="18" customHeight="1" x14ac:dyDescent="0.3">
      <c r="B44" s="215" t="s">
        <v>449</v>
      </c>
      <c r="C44" s="221" t="s">
        <v>450</v>
      </c>
      <c r="D44" s="242">
        <v>24.9</v>
      </c>
    </row>
    <row r="45" spans="2:6" ht="18" customHeight="1" x14ac:dyDescent="0.3">
      <c r="B45" s="215" t="s">
        <v>451</v>
      </c>
      <c r="C45" s="221" t="s">
        <v>452</v>
      </c>
      <c r="D45" s="242">
        <v>176.8</v>
      </c>
    </row>
    <row r="46" spans="2:6" ht="18" customHeight="1" x14ac:dyDescent="0.3">
      <c r="B46" s="215" t="s">
        <v>453</v>
      </c>
      <c r="C46" s="221" t="s">
        <v>454</v>
      </c>
      <c r="D46" s="242">
        <v>0.8</v>
      </c>
    </row>
    <row r="47" spans="2:6" ht="18" customHeight="1" x14ac:dyDescent="0.3">
      <c r="B47" s="215" t="s">
        <v>455</v>
      </c>
      <c r="C47" s="221" t="s">
        <v>456</v>
      </c>
      <c r="D47" s="242">
        <v>8</v>
      </c>
    </row>
    <row r="48" spans="2:6" ht="18" customHeight="1" x14ac:dyDescent="0.3">
      <c r="B48" s="215" t="s">
        <v>457</v>
      </c>
      <c r="C48" s="221" t="s">
        <v>458</v>
      </c>
      <c r="D48" s="242">
        <v>7.8</v>
      </c>
    </row>
    <row r="49" spans="2:10" ht="18" customHeight="1" x14ac:dyDescent="0.3">
      <c r="B49" s="238" t="s">
        <v>459</v>
      </c>
      <c r="C49" s="221" t="s">
        <v>460</v>
      </c>
      <c r="D49" s="242">
        <v>10</v>
      </c>
    </row>
    <row r="50" spans="2:10" ht="18" customHeight="1" x14ac:dyDescent="0.3">
      <c r="B50" s="215" t="s">
        <v>461</v>
      </c>
      <c r="C50" s="221" t="s">
        <v>462</v>
      </c>
      <c r="D50" s="242">
        <v>0.1</v>
      </c>
    </row>
    <row r="51" spans="2:10" ht="18" customHeight="1" x14ac:dyDescent="0.3">
      <c r="B51" s="239" t="s">
        <v>463</v>
      </c>
      <c r="C51" s="221" t="s">
        <v>464</v>
      </c>
      <c r="D51" s="256">
        <v>62.4</v>
      </c>
    </row>
    <row r="52" spans="2:10" ht="18" customHeight="1" x14ac:dyDescent="0.3">
      <c r="B52" s="240" t="s">
        <v>465</v>
      </c>
      <c r="C52" s="221" t="s">
        <v>466</v>
      </c>
      <c r="D52" s="79">
        <v>14</v>
      </c>
    </row>
    <row r="53" spans="2:10" ht="18" customHeight="1" x14ac:dyDescent="0.3">
      <c r="B53" s="240" t="s">
        <v>467</v>
      </c>
      <c r="C53" s="221" t="s">
        <v>468</v>
      </c>
      <c r="D53" s="257">
        <v>0.7</v>
      </c>
    </row>
    <row r="54" spans="2:10" ht="18" customHeight="1" x14ac:dyDescent="0.3">
      <c r="B54" s="240" t="s">
        <v>469</v>
      </c>
      <c r="C54" s="223" t="s">
        <v>612</v>
      </c>
      <c r="D54" s="241">
        <f>+D56+D57+D55+D60+D58+D59+D61+D62+D63+D64+D65+D66</f>
        <v>1268.4369999999999</v>
      </c>
    </row>
    <row r="55" spans="2:10" ht="18" customHeight="1" x14ac:dyDescent="0.3">
      <c r="B55" s="240" t="s">
        <v>470</v>
      </c>
      <c r="C55" s="78" t="s">
        <v>506</v>
      </c>
      <c r="D55" s="79">
        <v>39</v>
      </c>
    </row>
    <row r="56" spans="2:10" ht="17.25" customHeight="1" x14ac:dyDescent="0.3">
      <c r="B56" s="240" t="s">
        <v>471</v>
      </c>
      <c r="C56" s="234" t="s">
        <v>622</v>
      </c>
      <c r="D56" s="242">
        <v>7.2919999999999998</v>
      </c>
    </row>
    <row r="57" spans="2:10" ht="19.5" customHeight="1" x14ac:dyDescent="0.3">
      <c r="B57" s="240" t="s">
        <v>595</v>
      </c>
      <c r="C57" s="78" t="s">
        <v>474</v>
      </c>
      <c r="D57" s="261">
        <v>11</v>
      </c>
    </row>
    <row r="58" spans="2:10" ht="32.25" customHeight="1" x14ac:dyDescent="0.3">
      <c r="B58" s="240" t="s">
        <v>596</v>
      </c>
      <c r="C58" s="262" t="s">
        <v>569</v>
      </c>
      <c r="D58" s="242">
        <v>449.8</v>
      </c>
      <c r="E58" s="244"/>
      <c r="F58" s="244"/>
      <c r="G58" s="276"/>
    </row>
    <row r="59" spans="2:10" ht="32.25" customHeight="1" x14ac:dyDescent="0.3">
      <c r="B59" s="240" t="s">
        <v>472</v>
      </c>
      <c r="C59" s="262" t="s">
        <v>614</v>
      </c>
      <c r="D59" s="242">
        <v>14.14</v>
      </c>
      <c r="E59" s="244"/>
      <c r="F59" s="244"/>
      <c r="G59" s="244"/>
    </row>
    <row r="60" spans="2:10" ht="21" customHeight="1" x14ac:dyDescent="0.3">
      <c r="B60" s="240" t="s">
        <v>473</v>
      </c>
      <c r="C60" s="263" t="s">
        <v>514</v>
      </c>
      <c r="D60" s="242">
        <v>4.7</v>
      </c>
      <c r="E60" s="244"/>
      <c r="F60" s="244"/>
      <c r="G60" s="276"/>
    </row>
    <row r="61" spans="2:10" ht="25.5" customHeight="1" x14ac:dyDescent="0.3">
      <c r="B61" s="240" t="s">
        <v>505</v>
      </c>
      <c r="C61" s="263" t="s">
        <v>507</v>
      </c>
      <c r="D61" s="242">
        <v>27.5</v>
      </c>
    </row>
    <row r="62" spans="2:10" ht="25.5" customHeight="1" x14ac:dyDescent="0.3">
      <c r="B62" s="240" t="s">
        <v>591</v>
      </c>
      <c r="C62" s="263" t="s">
        <v>509</v>
      </c>
      <c r="D62" s="242">
        <v>12.544</v>
      </c>
      <c r="G62" s="243"/>
    </row>
    <row r="63" spans="2:10" ht="27.75" customHeight="1" x14ac:dyDescent="0.3">
      <c r="B63" s="240" t="s">
        <v>592</v>
      </c>
      <c r="C63" s="262" t="s">
        <v>512</v>
      </c>
      <c r="D63" s="264">
        <v>17</v>
      </c>
    </row>
    <row r="64" spans="2:10" ht="33" customHeight="1" x14ac:dyDescent="0.3">
      <c r="B64" s="240" t="s">
        <v>593</v>
      </c>
      <c r="C64" s="265" t="s">
        <v>515</v>
      </c>
      <c r="D64" s="242">
        <v>618.4</v>
      </c>
      <c r="J64" s="243"/>
    </row>
    <row r="65" spans="2:8" ht="33" customHeight="1" x14ac:dyDescent="0.3">
      <c r="B65" s="240" t="s">
        <v>594</v>
      </c>
      <c r="C65" s="265" t="s">
        <v>568</v>
      </c>
      <c r="D65" s="242">
        <v>48.796999999999997</v>
      </c>
    </row>
    <row r="66" spans="2:8" ht="33" customHeight="1" x14ac:dyDescent="0.3">
      <c r="B66" s="240" t="s">
        <v>513</v>
      </c>
      <c r="C66" s="265" t="s">
        <v>597</v>
      </c>
      <c r="D66" s="242">
        <v>18.263999999999999</v>
      </c>
    </row>
    <row r="67" spans="2:8" ht="33.75" customHeight="1" x14ac:dyDescent="0.3">
      <c r="B67" s="240" t="s">
        <v>475</v>
      </c>
      <c r="C67" s="246" t="s">
        <v>477</v>
      </c>
      <c r="D67" s="245">
        <f>D28+D29</f>
        <v>13074.437</v>
      </c>
    </row>
    <row r="68" spans="2:8" ht="22.5" customHeight="1" x14ac:dyDescent="0.3">
      <c r="B68" s="247" t="s">
        <v>476</v>
      </c>
      <c r="C68" s="223" t="s">
        <v>479</v>
      </c>
      <c r="D68" s="245">
        <f>+D69+D70+D71+D72+D73</f>
        <v>977.76199999999994</v>
      </c>
    </row>
    <row r="69" spans="2:8" ht="21" customHeight="1" x14ac:dyDescent="0.3">
      <c r="B69" s="247" t="s">
        <v>478</v>
      </c>
      <c r="C69" s="222" t="s">
        <v>481</v>
      </c>
      <c r="D69" s="266">
        <v>34.982999999999997</v>
      </c>
      <c r="E69" s="483"/>
      <c r="F69" s="484"/>
      <c r="G69" s="484"/>
      <c r="H69" s="243"/>
    </row>
    <row r="70" spans="2:8" ht="17.25" customHeight="1" x14ac:dyDescent="0.3">
      <c r="B70" s="215" t="s">
        <v>480</v>
      </c>
      <c r="C70" s="222" t="s">
        <v>483</v>
      </c>
      <c r="D70" s="211">
        <v>650.63300000000004</v>
      </c>
      <c r="E70" s="485"/>
      <c r="F70" s="479"/>
    </row>
    <row r="71" spans="2:8" ht="20.25" customHeight="1" x14ac:dyDescent="0.3">
      <c r="B71" s="215" t="s">
        <v>482</v>
      </c>
      <c r="C71" s="222" t="s">
        <v>485</v>
      </c>
      <c r="D71" s="248">
        <v>57.420999999999999</v>
      </c>
      <c r="H71" s="243"/>
    </row>
    <row r="72" spans="2:8" ht="18" customHeight="1" x14ac:dyDescent="0.3">
      <c r="B72" s="215" t="s">
        <v>484</v>
      </c>
      <c r="C72" s="222" t="s">
        <v>487</v>
      </c>
      <c r="D72" s="248">
        <v>61.637</v>
      </c>
    </row>
    <row r="73" spans="2:8" ht="18" customHeight="1" x14ac:dyDescent="0.3">
      <c r="B73" s="215" t="s">
        <v>486</v>
      </c>
      <c r="C73" s="222" t="s">
        <v>373</v>
      </c>
      <c r="D73" s="248">
        <v>173.08799999999999</v>
      </c>
      <c r="E73" s="486"/>
      <c r="F73" s="487"/>
      <c r="G73" s="487"/>
    </row>
    <row r="74" spans="2:8" ht="18" customHeight="1" x14ac:dyDescent="0.3">
      <c r="B74" s="215" t="s">
        <v>488</v>
      </c>
      <c r="C74" s="228" t="s">
        <v>490</v>
      </c>
      <c r="D74" s="305">
        <v>11.5</v>
      </c>
    </row>
    <row r="75" spans="2:8" ht="18" customHeight="1" x14ac:dyDescent="0.3">
      <c r="B75" s="215" t="s">
        <v>489</v>
      </c>
      <c r="C75" s="246" t="s">
        <v>0</v>
      </c>
      <c r="D75" s="245">
        <f>+D67+D68+D74</f>
        <v>14063.699000000001</v>
      </c>
    </row>
    <row r="76" spans="2:8" ht="18" customHeight="1" x14ac:dyDescent="0.3">
      <c r="B76" s="249"/>
      <c r="E76" s="479"/>
      <c r="F76" s="479"/>
    </row>
    <row r="77" spans="2:8" ht="18" customHeight="1" x14ac:dyDescent="0.3">
      <c r="B77" s="212"/>
      <c r="C77" s="250"/>
    </row>
    <row r="78" spans="2:8" ht="18" customHeight="1" x14ac:dyDescent="0.25">
      <c r="B78" s="212"/>
      <c r="C78" s="251"/>
    </row>
    <row r="79" spans="2:8" ht="18" customHeight="1" x14ac:dyDescent="0.3">
      <c r="C79" s="252"/>
    </row>
    <row r="80" spans="2:8" ht="18" customHeight="1" x14ac:dyDescent="0.25">
      <c r="B80" s="212"/>
      <c r="C80" s="252"/>
    </row>
    <row r="81" spans="2:3" ht="18" customHeight="1" x14ac:dyDescent="0.25">
      <c r="B81" s="212"/>
      <c r="C81" s="252"/>
    </row>
    <row r="82" spans="2:3" ht="18" customHeight="1" x14ac:dyDescent="0.25">
      <c r="B82" s="212"/>
    </row>
    <row r="83" spans="2:3" ht="18" customHeight="1" x14ac:dyDescent="0.3"/>
    <row r="84" spans="2:3" ht="18" customHeight="1" x14ac:dyDescent="0.3"/>
    <row r="85" spans="2:3" ht="18" customHeight="1" x14ac:dyDescent="0.3"/>
  </sheetData>
  <mergeCells count="8">
    <mergeCell ref="E76:F76"/>
    <mergeCell ref="B4:D4"/>
    <mergeCell ref="C1:D1"/>
    <mergeCell ref="C2:D2"/>
    <mergeCell ref="C3:D3"/>
    <mergeCell ref="E69:G69"/>
    <mergeCell ref="E70:F70"/>
    <mergeCell ref="E73:G73"/>
  </mergeCells>
  <pageMargins left="0" right="0"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36"/>
  <sheetViews>
    <sheetView topLeftCell="A5" workbookViewId="0">
      <selection activeCell="C35" sqref="C35"/>
    </sheetView>
  </sheetViews>
  <sheetFormatPr defaultRowHeight="13.2" x14ac:dyDescent="0.25"/>
  <cols>
    <col min="1" max="1" width="3.33203125" customWidth="1"/>
    <col min="2" max="2" width="6" customWidth="1"/>
    <col min="3" max="3" width="37.33203125" customWidth="1"/>
    <col min="4" max="4" width="9.44140625" customWidth="1"/>
    <col min="5" max="5" width="10.6640625" customWidth="1"/>
    <col min="6" max="7" width="10.109375" customWidth="1"/>
  </cols>
  <sheetData>
    <row r="1" spans="1:11" ht="15.6" x14ac:dyDescent="0.3">
      <c r="A1" s="109"/>
      <c r="E1" s="488" t="s">
        <v>339</v>
      </c>
      <c r="F1" s="488"/>
      <c r="G1" s="488"/>
    </row>
    <row r="2" spans="1:11" ht="15.6" x14ac:dyDescent="0.3">
      <c r="E2" s="489" t="s">
        <v>598</v>
      </c>
      <c r="F2" s="489"/>
      <c r="G2" s="489"/>
    </row>
    <row r="3" spans="1:11" ht="15.6" x14ac:dyDescent="0.3">
      <c r="B3" s="109"/>
      <c r="C3" s="111"/>
      <c r="D3" s="111"/>
      <c r="E3" s="488" t="s">
        <v>566</v>
      </c>
      <c r="F3" s="488"/>
      <c r="G3" s="488"/>
    </row>
    <row r="4" spans="1:11" ht="15.6" x14ac:dyDescent="0.3">
      <c r="B4" s="109"/>
      <c r="E4" s="488" t="s">
        <v>558</v>
      </c>
      <c r="F4" s="488"/>
      <c r="G4" s="110"/>
    </row>
    <row r="5" spans="1:11" ht="15.6" x14ac:dyDescent="0.3">
      <c r="B5" s="109"/>
    </row>
    <row r="6" spans="1:11" ht="15.6" x14ac:dyDescent="0.3">
      <c r="A6" s="356"/>
      <c r="B6" s="357"/>
      <c r="C6" s="490" t="s">
        <v>559</v>
      </c>
      <c r="D6" s="490"/>
      <c r="E6" s="490"/>
      <c r="F6" s="490"/>
      <c r="G6" s="490"/>
      <c r="H6" s="357"/>
      <c r="I6" s="357"/>
      <c r="J6" s="357"/>
      <c r="K6" s="357"/>
    </row>
    <row r="7" spans="1:11" ht="15.6" x14ac:dyDescent="0.3">
      <c r="A7" s="356"/>
      <c r="B7" s="490" t="s">
        <v>560</v>
      </c>
      <c r="C7" s="490"/>
      <c r="D7" s="490"/>
      <c r="E7" s="490"/>
      <c r="F7" s="490"/>
      <c r="G7" s="490"/>
      <c r="H7" s="357"/>
      <c r="I7" s="357"/>
      <c r="J7" s="357"/>
      <c r="K7" s="357"/>
    </row>
    <row r="8" spans="1:11" ht="15.6" x14ac:dyDescent="0.3">
      <c r="A8" s="358"/>
      <c r="B8" s="357"/>
      <c r="C8" s="490" t="s">
        <v>599</v>
      </c>
      <c r="D8" s="490"/>
      <c r="E8" s="490"/>
      <c r="F8" s="490"/>
      <c r="G8" s="490"/>
      <c r="H8" s="490"/>
      <c r="I8" s="490"/>
      <c r="J8" s="490"/>
      <c r="K8" s="490"/>
    </row>
    <row r="9" spans="1:11" ht="15.6" x14ac:dyDescent="0.3">
      <c r="A9" s="357"/>
      <c r="B9" s="359"/>
      <c r="C9" s="357"/>
      <c r="D9" s="357"/>
      <c r="E9" s="357"/>
      <c r="F9" s="491" t="s">
        <v>561</v>
      </c>
      <c r="G9" s="491"/>
      <c r="H9" s="357"/>
      <c r="I9" s="357"/>
      <c r="J9" s="357"/>
      <c r="K9" s="357"/>
    </row>
    <row r="10" spans="1:11" ht="30.75" customHeight="1" x14ac:dyDescent="0.25">
      <c r="A10" s="357"/>
      <c r="B10" s="492" t="s">
        <v>562</v>
      </c>
      <c r="C10" s="493" t="s">
        <v>563</v>
      </c>
      <c r="D10" s="494" t="s">
        <v>0</v>
      </c>
      <c r="E10" s="493" t="s">
        <v>236</v>
      </c>
      <c r="F10" s="493" t="s">
        <v>564</v>
      </c>
      <c r="G10" s="493" t="s">
        <v>143</v>
      </c>
      <c r="H10" s="357"/>
      <c r="I10" s="357"/>
      <c r="J10" s="357"/>
      <c r="K10" s="357"/>
    </row>
    <row r="11" spans="1:11" ht="17.25" customHeight="1" x14ac:dyDescent="0.25">
      <c r="A11" s="357"/>
      <c r="B11" s="492"/>
      <c r="C11" s="493"/>
      <c r="D11" s="495"/>
      <c r="E11" s="493"/>
      <c r="F11" s="493"/>
      <c r="G11" s="493"/>
      <c r="H11" s="357"/>
      <c r="I11" s="357"/>
      <c r="J11" s="357"/>
      <c r="K11" s="357"/>
    </row>
    <row r="12" spans="1:11" ht="18.75" customHeight="1" x14ac:dyDescent="0.25">
      <c r="A12" s="357"/>
      <c r="B12" s="492"/>
      <c r="C12" s="493"/>
      <c r="D12" s="495"/>
      <c r="E12" s="493"/>
      <c r="F12" s="493"/>
      <c r="G12" s="493"/>
      <c r="H12" s="357"/>
      <c r="I12" s="357"/>
      <c r="J12" s="357"/>
      <c r="K12" s="357"/>
    </row>
    <row r="13" spans="1:11" ht="21" customHeight="1" x14ac:dyDescent="0.25">
      <c r="A13" s="357"/>
      <c r="B13" s="492"/>
      <c r="C13" s="493"/>
      <c r="D13" s="496"/>
      <c r="E13" s="493"/>
      <c r="F13" s="493"/>
      <c r="G13" s="493"/>
      <c r="H13" s="357"/>
      <c r="I13" s="357"/>
      <c r="J13" s="357"/>
      <c r="K13" s="357"/>
    </row>
    <row r="14" spans="1:11" ht="21" customHeight="1" x14ac:dyDescent="0.25">
      <c r="A14" s="357"/>
      <c r="B14" s="360" t="s">
        <v>10</v>
      </c>
      <c r="C14" s="361" t="s">
        <v>600</v>
      </c>
      <c r="D14" s="362">
        <f>E14+F14+G14</f>
        <v>13</v>
      </c>
      <c r="E14" s="363"/>
      <c r="F14" s="363"/>
      <c r="G14" s="363">
        <v>13</v>
      </c>
      <c r="H14" s="357"/>
      <c r="I14" s="357"/>
      <c r="J14" s="357"/>
      <c r="K14" s="357"/>
    </row>
    <row r="15" spans="1:11" ht="21" customHeight="1" x14ac:dyDescent="0.25">
      <c r="A15" s="357"/>
      <c r="B15" s="360" t="s">
        <v>15</v>
      </c>
      <c r="C15" s="361" t="s">
        <v>48</v>
      </c>
      <c r="D15" s="362">
        <f>E15+F15+G15</f>
        <v>0.2</v>
      </c>
      <c r="E15" s="364"/>
      <c r="F15" s="364"/>
      <c r="G15" s="364">
        <v>0.2</v>
      </c>
      <c r="H15" s="357"/>
      <c r="I15" s="357"/>
      <c r="J15" s="357"/>
      <c r="K15" s="357"/>
    </row>
    <row r="16" spans="1:11" ht="21" customHeight="1" x14ac:dyDescent="0.25">
      <c r="A16" s="357"/>
      <c r="B16" s="360" t="s">
        <v>17</v>
      </c>
      <c r="C16" s="361" t="s">
        <v>53</v>
      </c>
      <c r="D16" s="362">
        <f t="shared" ref="D16:D27" si="0">E16+F16+G16</f>
        <v>1</v>
      </c>
      <c r="E16" s="364"/>
      <c r="F16" s="365"/>
      <c r="G16" s="365">
        <v>1</v>
      </c>
      <c r="H16" s="357"/>
      <c r="I16" s="357"/>
      <c r="J16" s="357"/>
      <c r="K16" s="357"/>
    </row>
    <row r="17" spans="1:11" ht="20.25" customHeight="1" x14ac:dyDescent="0.3">
      <c r="A17" s="357"/>
      <c r="B17" s="360" t="s">
        <v>19</v>
      </c>
      <c r="C17" s="373" t="s">
        <v>6</v>
      </c>
      <c r="D17" s="362">
        <f t="shared" si="0"/>
        <v>1.6</v>
      </c>
      <c r="E17" s="364"/>
      <c r="F17" s="363"/>
      <c r="G17" s="366">
        <v>1.6</v>
      </c>
      <c r="H17" s="357"/>
      <c r="I17" s="357"/>
      <c r="J17" s="357"/>
      <c r="K17" s="357"/>
    </row>
    <row r="18" spans="1:11" ht="29.25" customHeight="1" x14ac:dyDescent="0.25">
      <c r="A18" s="357"/>
      <c r="B18" s="360" t="s">
        <v>22</v>
      </c>
      <c r="C18" s="361" t="s">
        <v>57</v>
      </c>
      <c r="D18" s="362">
        <f t="shared" si="0"/>
        <v>10</v>
      </c>
      <c r="E18" s="363"/>
      <c r="F18" s="363"/>
      <c r="G18" s="363">
        <v>10</v>
      </c>
      <c r="H18" s="357"/>
      <c r="I18" s="357"/>
      <c r="J18" s="357"/>
      <c r="K18" s="357"/>
    </row>
    <row r="19" spans="1:11" ht="20.25" customHeight="1" x14ac:dyDescent="0.25">
      <c r="A19" s="357"/>
      <c r="B19" s="360" t="s">
        <v>24</v>
      </c>
      <c r="C19" s="361" t="s">
        <v>5</v>
      </c>
      <c r="D19" s="362">
        <f t="shared" si="0"/>
        <v>0.8</v>
      </c>
      <c r="E19" s="363"/>
      <c r="F19" s="363"/>
      <c r="G19" s="363">
        <v>0.8</v>
      </c>
      <c r="H19" s="357"/>
      <c r="I19" s="357"/>
      <c r="J19" s="357"/>
      <c r="K19" s="357"/>
    </row>
    <row r="20" spans="1:11" ht="20.25" customHeight="1" x14ac:dyDescent="0.25">
      <c r="A20" s="357"/>
      <c r="B20" s="367" t="s">
        <v>26</v>
      </c>
      <c r="C20" s="361" t="s">
        <v>366</v>
      </c>
      <c r="D20" s="362">
        <f t="shared" si="0"/>
        <v>19</v>
      </c>
      <c r="E20" s="363">
        <v>11.5</v>
      </c>
      <c r="F20" s="363">
        <v>1.5</v>
      </c>
      <c r="G20" s="363">
        <v>6</v>
      </c>
      <c r="H20" s="357"/>
      <c r="I20" s="357"/>
      <c r="J20" s="357"/>
      <c r="K20" s="357"/>
    </row>
    <row r="21" spans="1:11" ht="20.25" customHeight="1" x14ac:dyDescent="0.25">
      <c r="A21" s="357"/>
      <c r="B21" s="368" t="s">
        <v>28</v>
      </c>
      <c r="C21" s="369" t="s">
        <v>372</v>
      </c>
      <c r="D21" s="362">
        <f t="shared" si="0"/>
        <v>4</v>
      </c>
      <c r="E21" s="363">
        <v>3</v>
      </c>
      <c r="F21" s="363">
        <v>1</v>
      </c>
      <c r="G21" s="363"/>
      <c r="H21" s="357"/>
      <c r="I21" s="357"/>
      <c r="J21" s="357"/>
      <c r="K21" s="357"/>
    </row>
    <row r="22" spans="1:11" ht="33.75" customHeight="1" x14ac:dyDescent="0.25">
      <c r="A22" s="357"/>
      <c r="B22" s="368" t="s">
        <v>30</v>
      </c>
      <c r="C22" s="369" t="s">
        <v>232</v>
      </c>
      <c r="D22" s="362">
        <f t="shared" si="0"/>
        <v>15</v>
      </c>
      <c r="E22" s="363"/>
      <c r="F22" s="363">
        <v>15</v>
      </c>
      <c r="G22" s="363"/>
      <c r="H22" s="357"/>
      <c r="I22" s="357"/>
      <c r="J22" s="357"/>
      <c r="K22" s="357"/>
    </row>
    <row r="23" spans="1:11" ht="18" customHeight="1" x14ac:dyDescent="0.25">
      <c r="A23" s="357"/>
      <c r="B23" s="368" t="s">
        <v>31</v>
      </c>
      <c r="C23" s="361" t="s">
        <v>601</v>
      </c>
      <c r="D23" s="362">
        <f t="shared" si="0"/>
        <v>30</v>
      </c>
      <c r="E23" s="363"/>
      <c r="F23" s="363">
        <v>30</v>
      </c>
      <c r="G23" s="363"/>
      <c r="H23" s="357"/>
      <c r="I23" s="357"/>
      <c r="J23" s="357"/>
      <c r="K23" s="357"/>
    </row>
    <row r="24" spans="1:11" ht="32.4" customHeight="1" x14ac:dyDescent="0.25">
      <c r="A24" s="357"/>
      <c r="B24" s="360" t="s">
        <v>33</v>
      </c>
      <c r="C24" s="361" t="s">
        <v>602</v>
      </c>
      <c r="D24" s="362">
        <f t="shared" si="0"/>
        <v>0.5</v>
      </c>
      <c r="E24" s="363">
        <v>0.5</v>
      </c>
      <c r="F24" s="363"/>
      <c r="G24" s="363"/>
      <c r="H24" s="357"/>
      <c r="I24" s="357"/>
      <c r="J24" s="357"/>
      <c r="K24" s="357"/>
    </row>
    <row r="25" spans="1:11" ht="28.5" customHeight="1" x14ac:dyDescent="0.25">
      <c r="A25" s="357"/>
      <c r="B25" s="360" t="s">
        <v>35</v>
      </c>
      <c r="C25" s="369" t="s">
        <v>4</v>
      </c>
      <c r="D25" s="362">
        <f t="shared" si="0"/>
        <v>2</v>
      </c>
      <c r="E25" s="363">
        <v>2</v>
      </c>
      <c r="F25" s="363"/>
      <c r="G25" s="363"/>
      <c r="H25" s="357"/>
      <c r="I25" s="357"/>
      <c r="J25" s="357"/>
      <c r="K25" s="357"/>
    </row>
    <row r="26" spans="1:11" ht="17.25" customHeight="1" x14ac:dyDescent="0.25">
      <c r="A26" s="357"/>
      <c r="B26" s="360" t="s">
        <v>37</v>
      </c>
      <c r="C26" s="361" t="s">
        <v>138</v>
      </c>
      <c r="D26" s="362">
        <f t="shared" si="0"/>
        <v>2.5</v>
      </c>
      <c r="E26" s="363">
        <v>2.5</v>
      </c>
      <c r="F26" s="363"/>
      <c r="G26" s="363"/>
      <c r="H26" s="357"/>
      <c r="I26" s="357"/>
      <c r="J26" s="357"/>
      <c r="K26" s="357"/>
    </row>
    <row r="27" spans="1:11" ht="17.25" customHeight="1" x14ac:dyDescent="0.25">
      <c r="A27" s="357"/>
      <c r="B27" s="360" t="s">
        <v>39</v>
      </c>
      <c r="C27" s="369" t="s">
        <v>104</v>
      </c>
      <c r="D27" s="362">
        <f t="shared" si="0"/>
        <v>2.4</v>
      </c>
      <c r="E27" s="364">
        <v>2.4</v>
      </c>
      <c r="F27" s="365"/>
      <c r="G27" s="365"/>
      <c r="H27" s="357"/>
      <c r="I27" s="357"/>
      <c r="J27" s="357"/>
      <c r="K27" s="357"/>
    </row>
    <row r="28" spans="1:11" ht="33" customHeight="1" x14ac:dyDescent="0.3">
      <c r="A28" s="357"/>
      <c r="B28" s="360" t="s">
        <v>52</v>
      </c>
      <c r="C28" s="370" t="s">
        <v>565</v>
      </c>
      <c r="D28" s="371">
        <f>+D14+D15+D16+D17+D18+D19+D20+D21+D22+D23+D24+D25+D26+D27</f>
        <v>102</v>
      </c>
      <c r="E28" s="371">
        <f t="shared" ref="E28:G28" si="1">+E14+E15+E16+E17+E18+E19+E20+E21+E22+E23+E24+E25+E26+E27</f>
        <v>21.9</v>
      </c>
      <c r="F28" s="371">
        <f t="shared" si="1"/>
        <v>47.5</v>
      </c>
      <c r="G28" s="371">
        <f t="shared" si="1"/>
        <v>32.599999999999994</v>
      </c>
      <c r="H28" s="357"/>
      <c r="I28" s="357"/>
      <c r="J28" s="357"/>
      <c r="K28" s="357"/>
    </row>
    <row r="29" spans="1:11" ht="34.5" customHeight="1" x14ac:dyDescent="0.25">
      <c r="A29" s="357"/>
      <c r="B29" s="372"/>
      <c r="C29" s="357"/>
      <c r="D29" s="357"/>
      <c r="E29" s="357"/>
      <c r="F29" s="357"/>
      <c r="G29" s="357"/>
      <c r="H29" s="357"/>
      <c r="I29" s="357"/>
      <c r="J29" s="357"/>
      <c r="K29" s="357"/>
    </row>
    <row r="30" spans="1:11" ht="18" customHeight="1" x14ac:dyDescent="0.25">
      <c r="B30" s="112"/>
      <c r="C30" s="114"/>
      <c r="D30" s="115"/>
      <c r="E30" s="116"/>
      <c r="F30" s="113"/>
      <c r="G30" s="113"/>
    </row>
    <row r="31" spans="1:11" ht="18" customHeight="1" x14ac:dyDescent="0.25">
      <c r="B31" s="112"/>
      <c r="C31" s="115"/>
      <c r="D31" s="115"/>
      <c r="E31" s="117"/>
      <c r="F31" s="113"/>
      <c r="G31" s="113"/>
    </row>
    <row r="32" spans="1:11" ht="18.75" customHeight="1" x14ac:dyDescent="0.25">
      <c r="B32" s="118"/>
      <c r="C32" s="115"/>
      <c r="D32" s="115"/>
      <c r="E32" s="116"/>
      <c r="F32" s="113"/>
      <c r="G32" s="113"/>
    </row>
    <row r="33" ht="20.25" customHeight="1" x14ac:dyDescent="0.25"/>
    <row r="34" ht="20.25" customHeight="1" x14ac:dyDescent="0.25"/>
    <row r="35" ht="20.25" customHeight="1" x14ac:dyDescent="0.25"/>
    <row r="36" ht="19.5" customHeight="1" x14ac:dyDescent="0.25"/>
  </sheetData>
  <mergeCells count="15">
    <mergeCell ref="B7:G7"/>
    <mergeCell ref="C8:G8"/>
    <mergeCell ref="H8:K8"/>
    <mergeCell ref="F9:G9"/>
    <mergeCell ref="B10:B13"/>
    <mergeCell ref="C10:C13"/>
    <mergeCell ref="D10:D13"/>
    <mergeCell ref="E10:E13"/>
    <mergeCell ref="F10:F13"/>
    <mergeCell ref="G10:G13"/>
    <mergeCell ref="E1:G1"/>
    <mergeCell ref="E2:G2"/>
    <mergeCell ref="E3:G3"/>
    <mergeCell ref="E4:F4"/>
    <mergeCell ref="C6:G6"/>
  </mergeCells>
  <pageMargins left="0"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3">
    <tabColor rgb="FFFF0000"/>
  </sheetPr>
  <dimension ref="A1:J237"/>
  <sheetViews>
    <sheetView topLeftCell="A207" workbookViewId="0">
      <selection activeCell="H218" sqref="H218"/>
    </sheetView>
  </sheetViews>
  <sheetFormatPr defaultColWidth="9.109375" defaultRowHeight="13.2" x14ac:dyDescent="0.25"/>
  <cols>
    <col min="1" max="1" width="6.5546875" style="1" customWidth="1"/>
    <col min="2" max="2" width="45" style="1" customWidth="1"/>
    <col min="3" max="3" width="8.109375" style="1" customWidth="1"/>
    <col min="4" max="4" width="9.44140625" style="1" customWidth="1"/>
    <col min="5" max="5" width="10" style="1" customWidth="1"/>
    <col min="6" max="6" width="11.44140625" style="1" customWidth="1"/>
    <col min="7" max="7" width="9" style="1" customWidth="1"/>
    <col min="8" max="8" width="9.109375" style="2"/>
    <col min="9" max="16384" width="9.109375" style="1"/>
  </cols>
  <sheetData>
    <row r="1" spans="1:8" ht="15.75" customHeight="1" x14ac:dyDescent="0.3">
      <c r="F1" s="80" t="s">
        <v>339</v>
      </c>
      <c r="G1" s="80"/>
      <c r="H1" s="80"/>
    </row>
    <row r="2" spans="1:8" ht="15.75" customHeight="1" x14ac:dyDescent="0.3">
      <c r="F2" s="80" t="s">
        <v>619</v>
      </c>
      <c r="G2" s="80"/>
    </row>
    <row r="3" spans="1:8" ht="15.75" customHeight="1" x14ac:dyDescent="0.3">
      <c r="F3" s="97" t="s">
        <v>566</v>
      </c>
      <c r="G3" s="97"/>
    </row>
    <row r="4" spans="1:8" ht="15.75" customHeight="1" x14ac:dyDescent="0.3">
      <c r="F4" s="97" t="s">
        <v>210</v>
      </c>
      <c r="G4" s="97"/>
    </row>
    <row r="5" spans="1:8" x14ac:dyDescent="0.25">
      <c r="A5" s="497" t="s">
        <v>620</v>
      </c>
      <c r="B5" s="497"/>
      <c r="C5" s="497"/>
      <c r="D5" s="497"/>
      <c r="E5" s="497"/>
      <c r="F5" s="497"/>
    </row>
    <row r="6" spans="1:8" x14ac:dyDescent="0.25">
      <c r="A6" s="497" t="s">
        <v>159</v>
      </c>
      <c r="B6" s="497"/>
      <c r="C6" s="497"/>
      <c r="D6" s="497"/>
      <c r="E6" s="497"/>
      <c r="F6" s="497"/>
    </row>
    <row r="8" spans="1:8" ht="12.75" customHeight="1" x14ac:dyDescent="0.25">
      <c r="A8" s="498" t="s">
        <v>160</v>
      </c>
      <c r="B8" s="501" t="s">
        <v>161</v>
      </c>
      <c r="C8" s="504" t="s">
        <v>235</v>
      </c>
      <c r="D8" s="498" t="s">
        <v>0</v>
      </c>
      <c r="E8" s="507" t="s">
        <v>7</v>
      </c>
      <c r="F8" s="507"/>
    </row>
    <row r="9" spans="1:8" ht="12.75" customHeight="1" x14ac:dyDescent="0.25">
      <c r="A9" s="500"/>
      <c r="B9" s="502"/>
      <c r="C9" s="504"/>
      <c r="D9" s="500"/>
      <c r="E9" s="507" t="s">
        <v>8</v>
      </c>
      <c r="F9" s="507"/>
    </row>
    <row r="10" spans="1:8" ht="12.75" customHeight="1" x14ac:dyDescent="0.25">
      <c r="A10" s="499"/>
      <c r="B10" s="502"/>
      <c r="C10" s="504"/>
      <c r="D10" s="500"/>
      <c r="E10" s="498" t="s">
        <v>9</v>
      </c>
      <c r="F10" s="513" t="s">
        <v>211</v>
      </c>
    </row>
    <row r="11" spans="1:8" ht="13.5" customHeight="1" x14ac:dyDescent="0.25">
      <c r="A11" s="130" t="s">
        <v>162</v>
      </c>
      <c r="B11" s="503"/>
      <c r="C11" s="504"/>
      <c r="D11" s="499"/>
      <c r="E11" s="499"/>
      <c r="F11" s="514"/>
    </row>
    <row r="12" spans="1:8" ht="14.25" customHeight="1" x14ac:dyDescent="0.25">
      <c r="A12" s="130">
        <v>1</v>
      </c>
      <c r="B12" s="3">
        <v>2</v>
      </c>
      <c r="C12" s="134">
        <v>3</v>
      </c>
      <c r="D12" s="132">
        <v>4</v>
      </c>
      <c r="E12" s="132">
        <v>5</v>
      </c>
      <c r="F12" s="4">
        <v>6</v>
      </c>
    </row>
    <row r="13" spans="1:8" ht="16.5" customHeight="1" x14ac:dyDescent="0.25">
      <c r="A13" s="96" t="s">
        <v>10</v>
      </c>
      <c r="B13" s="268" t="s">
        <v>1</v>
      </c>
      <c r="C13" s="5"/>
      <c r="D13" s="140">
        <f>D14+D20+D24+D26+D28+D31+D33+D35+D18+D37</f>
        <v>3283.9450000000002</v>
      </c>
      <c r="E13" s="140">
        <f>E14+E20+E24+E26+E28+E31+E33+E35+E18+E37</f>
        <v>3283.9450000000002</v>
      </c>
      <c r="F13" s="140">
        <f>F14+F20+F24+F26+F28+F31+F33+F35+F18+F37</f>
        <v>1004.961</v>
      </c>
      <c r="G13" s="6"/>
    </row>
    <row r="14" spans="1:8" x14ac:dyDescent="0.25">
      <c r="A14" s="96" t="s">
        <v>11</v>
      </c>
      <c r="B14" s="167" t="s">
        <v>163</v>
      </c>
      <c r="C14" s="136" t="s">
        <v>127</v>
      </c>
      <c r="D14" s="140">
        <f>E14</f>
        <v>291</v>
      </c>
      <c r="E14" s="140">
        <f>E15+E16+E17</f>
        <v>291</v>
      </c>
      <c r="F14" s="140">
        <f>F15+F16+F17</f>
        <v>134.37</v>
      </c>
    </row>
    <row r="15" spans="1:8" x14ac:dyDescent="0.25">
      <c r="A15" s="129" t="s">
        <v>164</v>
      </c>
      <c r="B15" s="168" t="s">
        <v>238</v>
      </c>
      <c r="C15" s="131"/>
      <c r="D15" s="140">
        <f t="shared" ref="D15:D74" si="0">E15</f>
        <v>265.5</v>
      </c>
      <c r="E15" s="145">
        <v>265.5</v>
      </c>
      <c r="F15" s="145">
        <v>118.07</v>
      </c>
      <c r="G15" s="6"/>
    </row>
    <row r="16" spans="1:8" ht="27" customHeight="1" x14ac:dyDescent="0.25">
      <c r="A16" s="169" t="s">
        <v>165</v>
      </c>
      <c r="B16" s="170" t="s">
        <v>288</v>
      </c>
      <c r="C16" s="133"/>
      <c r="D16" s="140">
        <f t="shared" si="0"/>
        <v>18.899999999999999</v>
      </c>
      <c r="E16" s="145">
        <v>18.899999999999999</v>
      </c>
      <c r="F16" s="145">
        <v>16.3</v>
      </c>
      <c r="G16" s="6"/>
    </row>
    <row r="17" spans="1:9" x14ac:dyDescent="0.25">
      <c r="A17" s="129" t="s">
        <v>167</v>
      </c>
      <c r="B17" s="171" t="s">
        <v>389</v>
      </c>
      <c r="C17" s="133"/>
      <c r="D17" s="140">
        <f t="shared" si="0"/>
        <v>6.6</v>
      </c>
      <c r="E17" s="147">
        <v>6.6</v>
      </c>
      <c r="F17" s="147">
        <v>0</v>
      </c>
    </row>
    <row r="18" spans="1:9" ht="29.25" customHeight="1" x14ac:dyDescent="0.25">
      <c r="A18" s="96" t="s">
        <v>12</v>
      </c>
      <c r="B18" s="172" t="s">
        <v>98</v>
      </c>
      <c r="C18" s="508" t="s">
        <v>129</v>
      </c>
      <c r="D18" s="140">
        <f t="shared" si="0"/>
        <v>3.5</v>
      </c>
      <c r="E18" s="141">
        <f>E19</f>
        <v>3.5</v>
      </c>
      <c r="F18" s="141">
        <f>F19</f>
        <v>0</v>
      </c>
    </row>
    <row r="19" spans="1:9" ht="26.4" x14ac:dyDescent="0.25">
      <c r="A19" s="129" t="s">
        <v>169</v>
      </c>
      <c r="B19" s="173" t="s">
        <v>288</v>
      </c>
      <c r="C19" s="510"/>
      <c r="D19" s="140">
        <f t="shared" si="0"/>
        <v>3.5</v>
      </c>
      <c r="E19" s="147">
        <v>3.5</v>
      </c>
      <c r="F19" s="147">
        <v>0</v>
      </c>
    </row>
    <row r="20" spans="1:9" ht="38.25" customHeight="1" x14ac:dyDescent="0.25">
      <c r="A20" s="96" t="s">
        <v>13</v>
      </c>
      <c r="B20" s="174" t="s">
        <v>168</v>
      </c>
      <c r="C20" s="9" t="s">
        <v>131</v>
      </c>
      <c r="D20" s="140">
        <f t="shared" si="0"/>
        <v>1497.5</v>
      </c>
      <c r="E20" s="140">
        <f>E21+E22+E23</f>
        <v>1497.5</v>
      </c>
      <c r="F20" s="140">
        <f>F21+F22+F23</f>
        <v>855.06799999999998</v>
      </c>
    </row>
    <row r="21" spans="1:9" x14ac:dyDescent="0.25">
      <c r="A21" s="129" t="s">
        <v>101</v>
      </c>
      <c r="B21" s="168" t="s">
        <v>238</v>
      </c>
      <c r="C21" s="131"/>
      <c r="D21" s="140">
        <f t="shared" si="0"/>
        <v>1351.8430000000001</v>
      </c>
      <c r="E21" s="145">
        <v>1351.8430000000001</v>
      </c>
      <c r="F21" s="304">
        <v>811.38199999999995</v>
      </c>
    </row>
    <row r="22" spans="1:9" ht="27" customHeight="1" x14ac:dyDescent="0.25">
      <c r="A22" s="129" t="s">
        <v>314</v>
      </c>
      <c r="B22" s="258" t="s">
        <v>288</v>
      </c>
      <c r="C22" s="133"/>
      <c r="D22" s="140">
        <f t="shared" si="0"/>
        <v>52.5</v>
      </c>
      <c r="E22" s="145">
        <v>52.5</v>
      </c>
      <c r="F22" s="145">
        <v>43.686</v>
      </c>
    </row>
    <row r="23" spans="1:9" x14ac:dyDescent="0.25">
      <c r="A23" s="129" t="s">
        <v>315</v>
      </c>
      <c r="B23" s="175" t="s">
        <v>242</v>
      </c>
      <c r="C23" s="132"/>
      <c r="D23" s="140">
        <f t="shared" si="0"/>
        <v>93.156999999999996</v>
      </c>
      <c r="E23" s="145">
        <v>93.156999999999996</v>
      </c>
      <c r="F23" s="145">
        <v>0</v>
      </c>
    </row>
    <row r="24" spans="1:9" ht="26.4" x14ac:dyDescent="0.25">
      <c r="A24" s="96" t="s">
        <v>14</v>
      </c>
      <c r="B24" s="176" t="s">
        <v>170</v>
      </c>
      <c r="C24" s="137" t="s">
        <v>130</v>
      </c>
      <c r="D24" s="140">
        <f t="shared" si="0"/>
        <v>130.22900000000001</v>
      </c>
      <c r="E24" s="140">
        <f>E25</f>
        <v>130.22900000000001</v>
      </c>
      <c r="F24" s="140">
        <f>F25</f>
        <v>15.2</v>
      </c>
    </row>
    <row r="25" spans="1:9" x14ac:dyDescent="0.25">
      <c r="A25" s="129" t="s">
        <v>171</v>
      </c>
      <c r="B25" s="168" t="s">
        <v>238</v>
      </c>
      <c r="C25" s="130"/>
      <c r="D25" s="140">
        <f t="shared" si="0"/>
        <v>130.22900000000001</v>
      </c>
      <c r="E25" s="145">
        <v>130.22900000000001</v>
      </c>
      <c r="F25" s="145">
        <v>15.2</v>
      </c>
      <c r="I25" s="81"/>
    </row>
    <row r="26" spans="1:9" ht="14.25" customHeight="1" x14ac:dyDescent="0.25">
      <c r="A26" s="96" t="s">
        <v>68</v>
      </c>
      <c r="B26" s="167" t="s">
        <v>103</v>
      </c>
      <c r="C26" s="136" t="s">
        <v>132</v>
      </c>
      <c r="D26" s="140">
        <f t="shared" si="0"/>
        <v>1025.133</v>
      </c>
      <c r="E26" s="140">
        <f>E27</f>
        <v>1025.133</v>
      </c>
      <c r="F26" s="140">
        <f>F27</f>
        <v>0.32300000000000001</v>
      </c>
    </row>
    <row r="27" spans="1:9" x14ac:dyDescent="0.25">
      <c r="A27" s="129" t="s">
        <v>106</v>
      </c>
      <c r="B27" s="171" t="s">
        <v>238</v>
      </c>
      <c r="C27" s="5"/>
      <c r="D27" s="140">
        <f t="shared" si="0"/>
        <v>1025.133</v>
      </c>
      <c r="E27" s="145">
        <v>1025.133</v>
      </c>
      <c r="F27" s="145">
        <v>0.32300000000000001</v>
      </c>
    </row>
    <row r="28" spans="1:9" ht="26.4" x14ac:dyDescent="0.25">
      <c r="A28" s="96" t="s">
        <v>125</v>
      </c>
      <c r="B28" s="88" t="s">
        <v>176</v>
      </c>
      <c r="C28" s="137" t="s">
        <v>133</v>
      </c>
      <c r="D28" s="140">
        <f t="shared" si="0"/>
        <v>5</v>
      </c>
      <c r="E28" s="140">
        <f>E30+E29</f>
        <v>5</v>
      </c>
      <c r="F28" s="140">
        <f>F30+F29</f>
        <v>0</v>
      </c>
    </row>
    <row r="29" spans="1:9" ht="24.75" customHeight="1" x14ac:dyDescent="0.25">
      <c r="A29" s="8" t="s">
        <v>126</v>
      </c>
      <c r="B29" s="94" t="s">
        <v>288</v>
      </c>
      <c r="C29" s="137"/>
      <c r="D29" s="140">
        <f t="shared" si="0"/>
        <v>0</v>
      </c>
      <c r="E29" s="22">
        <v>0</v>
      </c>
      <c r="F29" s="22">
        <v>0</v>
      </c>
    </row>
    <row r="30" spans="1:9" x14ac:dyDescent="0.25">
      <c r="A30" s="259" t="s">
        <v>580</v>
      </c>
      <c r="B30" s="168" t="s">
        <v>238</v>
      </c>
      <c r="C30" s="5"/>
      <c r="D30" s="140">
        <f t="shared" si="0"/>
        <v>5</v>
      </c>
      <c r="E30" s="145">
        <v>5</v>
      </c>
      <c r="F30" s="145">
        <v>0</v>
      </c>
    </row>
    <row r="31" spans="1:9" x14ac:dyDescent="0.25">
      <c r="A31" s="96" t="s">
        <v>136</v>
      </c>
      <c r="B31" s="166" t="s">
        <v>72</v>
      </c>
      <c r="C31" s="5" t="s">
        <v>128</v>
      </c>
      <c r="D31" s="140">
        <f t="shared" si="0"/>
        <v>110.283</v>
      </c>
      <c r="E31" s="140">
        <f>E32</f>
        <v>110.283</v>
      </c>
      <c r="F31" s="140">
        <f>F32</f>
        <v>0</v>
      </c>
    </row>
    <row r="32" spans="1:9" x14ac:dyDescent="0.25">
      <c r="A32" s="96" t="s">
        <v>137</v>
      </c>
      <c r="B32" s="168" t="s">
        <v>238</v>
      </c>
      <c r="C32" s="5"/>
      <c r="D32" s="140">
        <f t="shared" si="0"/>
        <v>110.283</v>
      </c>
      <c r="E32" s="145">
        <v>110.283</v>
      </c>
      <c r="F32" s="145">
        <v>0</v>
      </c>
    </row>
    <row r="33" spans="1:8" ht="26.4" x14ac:dyDescent="0.25">
      <c r="A33" s="96" t="s">
        <v>142</v>
      </c>
      <c r="B33" s="88" t="s">
        <v>140</v>
      </c>
      <c r="C33" s="5" t="s">
        <v>31</v>
      </c>
      <c r="D33" s="140">
        <f t="shared" si="0"/>
        <v>213.5</v>
      </c>
      <c r="E33" s="140">
        <f>E34</f>
        <v>213.5</v>
      </c>
      <c r="F33" s="140">
        <f t="shared" ref="F33" si="1">F34</f>
        <v>0</v>
      </c>
    </row>
    <row r="34" spans="1:8" x14ac:dyDescent="0.25">
      <c r="A34" s="96" t="s">
        <v>173</v>
      </c>
      <c r="B34" s="168" t="s">
        <v>238</v>
      </c>
      <c r="C34" s="4"/>
      <c r="D34" s="140">
        <f t="shared" si="0"/>
        <v>213.5</v>
      </c>
      <c r="E34" s="145">
        <v>213.5</v>
      </c>
      <c r="F34" s="145">
        <v>0</v>
      </c>
    </row>
    <row r="35" spans="1:8" x14ac:dyDescent="0.25">
      <c r="A35" s="96" t="s">
        <v>174</v>
      </c>
      <c r="B35" s="167" t="s">
        <v>141</v>
      </c>
      <c r="C35" s="5" t="s">
        <v>404</v>
      </c>
      <c r="D35" s="140">
        <f t="shared" si="0"/>
        <v>2.8</v>
      </c>
      <c r="E35" s="140">
        <f>E36</f>
        <v>2.8</v>
      </c>
      <c r="F35" s="140">
        <f>F36+G35</f>
        <v>0</v>
      </c>
    </row>
    <row r="36" spans="1:8" x14ac:dyDescent="0.25">
      <c r="A36" s="96" t="s">
        <v>175</v>
      </c>
      <c r="B36" s="168" t="s">
        <v>238</v>
      </c>
      <c r="C36" s="4"/>
      <c r="D36" s="140">
        <f t="shared" si="0"/>
        <v>2.8</v>
      </c>
      <c r="E36" s="145">
        <v>2.8</v>
      </c>
      <c r="F36" s="145">
        <v>0</v>
      </c>
    </row>
    <row r="37" spans="1:8" x14ac:dyDescent="0.25">
      <c r="A37" s="96" t="s">
        <v>390</v>
      </c>
      <c r="B37" s="167" t="s">
        <v>391</v>
      </c>
      <c r="C37" s="511" t="s">
        <v>172</v>
      </c>
      <c r="D37" s="140">
        <f t="shared" si="0"/>
        <v>5</v>
      </c>
      <c r="E37" s="140">
        <f>E38</f>
        <v>5</v>
      </c>
      <c r="F37" s="140">
        <f>F38</f>
        <v>0</v>
      </c>
    </row>
    <row r="38" spans="1:8" x14ac:dyDescent="0.25">
      <c r="A38" s="96" t="s">
        <v>392</v>
      </c>
      <c r="B38" s="168" t="s">
        <v>238</v>
      </c>
      <c r="C38" s="512"/>
      <c r="D38" s="140">
        <f t="shared" si="0"/>
        <v>5</v>
      </c>
      <c r="E38" s="145">
        <v>5</v>
      </c>
      <c r="F38" s="145">
        <v>0</v>
      </c>
    </row>
    <row r="39" spans="1:8" x14ac:dyDescent="0.25">
      <c r="A39" s="96" t="s">
        <v>15</v>
      </c>
      <c r="B39" s="268" t="s">
        <v>208</v>
      </c>
      <c r="C39" s="5"/>
      <c r="D39" s="140">
        <f t="shared" si="0"/>
        <v>62.8</v>
      </c>
      <c r="E39" s="140">
        <f>E41</f>
        <v>62.8</v>
      </c>
      <c r="F39" s="140">
        <f>F41</f>
        <v>58.3</v>
      </c>
    </row>
    <row r="40" spans="1:8" ht="26.4" x14ac:dyDescent="0.25">
      <c r="A40" s="96" t="s">
        <v>16</v>
      </c>
      <c r="B40" s="172" t="s">
        <v>168</v>
      </c>
      <c r="C40" s="5" t="s">
        <v>131</v>
      </c>
      <c r="D40" s="140">
        <f>E40</f>
        <v>62.8</v>
      </c>
      <c r="E40" s="140">
        <f>E41</f>
        <v>62.8</v>
      </c>
      <c r="F40" s="140">
        <f>F41</f>
        <v>58.3</v>
      </c>
    </row>
    <row r="41" spans="1:8" x14ac:dyDescent="0.25">
      <c r="A41" s="129" t="s">
        <v>89</v>
      </c>
      <c r="B41" s="168" t="s">
        <v>238</v>
      </c>
      <c r="C41" s="130"/>
      <c r="D41" s="140">
        <f t="shared" si="0"/>
        <v>62.8</v>
      </c>
      <c r="E41" s="145">
        <v>62.8</v>
      </c>
      <c r="F41" s="145">
        <v>58.3</v>
      </c>
    </row>
    <row r="42" spans="1:8" ht="19.5" customHeight="1" x14ac:dyDescent="0.25">
      <c r="A42" s="96" t="s">
        <v>17</v>
      </c>
      <c r="B42" s="268" t="s">
        <v>402</v>
      </c>
      <c r="C42" s="5"/>
      <c r="D42" s="140">
        <f>E42</f>
        <v>1998.2929999999999</v>
      </c>
      <c r="E42" s="140">
        <f>+E43+E46+E49</f>
        <v>1998.2929999999999</v>
      </c>
      <c r="F42" s="140">
        <f>+F43+F46</f>
        <v>114.38000000000001</v>
      </c>
    </row>
    <row r="43" spans="1:8" ht="26.4" x14ac:dyDescent="0.25">
      <c r="A43" s="96" t="s">
        <v>18</v>
      </c>
      <c r="B43" s="177" t="s">
        <v>98</v>
      </c>
      <c r="C43" s="136" t="s">
        <v>129</v>
      </c>
      <c r="D43" s="140">
        <f t="shared" si="0"/>
        <v>1947.4929999999999</v>
      </c>
      <c r="E43" s="140">
        <f>E44+E45</f>
        <v>1947.4929999999999</v>
      </c>
      <c r="F43" s="140">
        <f>F44+F45</f>
        <v>71.430000000000007</v>
      </c>
    </row>
    <row r="44" spans="1:8" x14ac:dyDescent="0.25">
      <c r="A44" s="129" t="s">
        <v>90</v>
      </c>
      <c r="B44" s="168" t="s">
        <v>238</v>
      </c>
      <c r="C44" s="131"/>
      <c r="D44" s="140">
        <f t="shared" si="0"/>
        <v>1480.5930000000001</v>
      </c>
      <c r="E44" s="145">
        <v>1480.5930000000001</v>
      </c>
      <c r="F44" s="145">
        <v>59.14</v>
      </c>
    </row>
    <row r="45" spans="1:8" x14ac:dyDescent="0.25">
      <c r="A45" s="129" t="s">
        <v>91</v>
      </c>
      <c r="B45" s="375" t="s">
        <v>166</v>
      </c>
      <c r="C45" s="132"/>
      <c r="D45" s="140">
        <f t="shared" si="0"/>
        <v>466.9</v>
      </c>
      <c r="E45" s="145">
        <v>466.9</v>
      </c>
      <c r="F45" s="145">
        <v>12.29</v>
      </c>
    </row>
    <row r="46" spans="1:8" s="23" customFormat="1" ht="38.25" customHeight="1" x14ac:dyDescent="0.25">
      <c r="A46" s="178" t="s">
        <v>504</v>
      </c>
      <c r="B46" s="156" t="s">
        <v>99</v>
      </c>
      <c r="C46" s="505" t="s">
        <v>131</v>
      </c>
      <c r="D46" s="140">
        <f t="shared" si="0"/>
        <v>43.8</v>
      </c>
      <c r="E46" s="98">
        <f>+E47+E48</f>
        <v>43.8</v>
      </c>
      <c r="F46" s="98">
        <f>+F47+F48</f>
        <v>42.95</v>
      </c>
    </row>
    <row r="47" spans="1:8" s="23" customFormat="1" x14ac:dyDescent="0.25">
      <c r="A47" s="179"/>
      <c r="B47" s="180" t="s">
        <v>166</v>
      </c>
      <c r="C47" s="506"/>
      <c r="D47" s="140">
        <f t="shared" si="0"/>
        <v>17.3</v>
      </c>
      <c r="E47" s="153">
        <v>17.3</v>
      </c>
      <c r="F47" s="155">
        <v>17.05</v>
      </c>
      <c r="H47" s="127"/>
    </row>
    <row r="48" spans="1:8" s="23" customFormat="1" x14ac:dyDescent="0.25">
      <c r="A48" s="181"/>
      <c r="B48" s="182" t="s">
        <v>238</v>
      </c>
      <c r="C48" s="86"/>
      <c r="D48" s="140">
        <f t="shared" si="0"/>
        <v>26.5</v>
      </c>
      <c r="E48" s="153">
        <v>26.5</v>
      </c>
      <c r="F48" s="155">
        <v>25.9</v>
      </c>
    </row>
    <row r="49" spans="1:6" s="23" customFormat="1" x14ac:dyDescent="0.25">
      <c r="A49" s="181" t="s">
        <v>631</v>
      </c>
      <c r="B49" s="167" t="s">
        <v>391</v>
      </c>
      <c r="C49" s="394" t="s">
        <v>172</v>
      </c>
      <c r="D49" s="140">
        <f t="shared" si="0"/>
        <v>7</v>
      </c>
      <c r="E49" s="74">
        <f>+E50</f>
        <v>7</v>
      </c>
      <c r="F49" s="71">
        <f>+F50</f>
        <v>4.92</v>
      </c>
    </row>
    <row r="50" spans="1:6" s="23" customFormat="1" x14ac:dyDescent="0.25">
      <c r="A50" s="181"/>
      <c r="B50" s="182" t="s">
        <v>166</v>
      </c>
      <c r="C50" s="86"/>
      <c r="D50" s="140">
        <f t="shared" si="0"/>
        <v>7</v>
      </c>
      <c r="E50" s="153">
        <v>7</v>
      </c>
      <c r="F50" s="155">
        <v>4.92</v>
      </c>
    </row>
    <row r="51" spans="1:6" x14ac:dyDescent="0.25">
      <c r="A51" s="96" t="s">
        <v>19</v>
      </c>
      <c r="B51" s="268" t="s">
        <v>20</v>
      </c>
      <c r="C51" s="137"/>
      <c r="D51" s="140">
        <f t="shared" si="0"/>
        <v>161.56</v>
      </c>
      <c r="E51" s="140">
        <f>E52</f>
        <v>161.56</v>
      </c>
      <c r="F51" s="140">
        <f>F52</f>
        <v>61.04</v>
      </c>
    </row>
    <row r="52" spans="1:6" ht="26.4" x14ac:dyDescent="0.25">
      <c r="A52" s="96" t="s">
        <v>21</v>
      </c>
      <c r="B52" s="88" t="s">
        <v>176</v>
      </c>
      <c r="C52" s="5" t="s">
        <v>133</v>
      </c>
      <c r="D52" s="140">
        <f t="shared" si="0"/>
        <v>161.56</v>
      </c>
      <c r="E52" s="140">
        <f>E53+E54</f>
        <v>161.56</v>
      </c>
      <c r="F52" s="140">
        <f>F53+F54</f>
        <v>61.04</v>
      </c>
    </row>
    <row r="53" spans="1:6" x14ac:dyDescent="0.25">
      <c r="A53" s="129" t="s">
        <v>92</v>
      </c>
      <c r="B53" s="171" t="s">
        <v>166</v>
      </c>
      <c r="C53" s="132"/>
      <c r="D53" s="140">
        <f t="shared" si="0"/>
        <v>143.16</v>
      </c>
      <c r="E53" s="145">
        <v>143.16</v>
      </c>
      <c r="F53" s="145">
        <v>42.9</v>
      </c>
    </row>
    <row r="54" spans="1:6" x14ac:dyDescent="0.25">
      <c r="A54" s="129" t="s">
        <v>303</v>
      </c>
      <c r="B54" s="168" t="s">
        <v>238</v>
      </c>
      <c r="C54" s="132"/>
      <c r="D54" s="140">
        <f>E54</f>
        <v>18.399999999999999</v>
      </c>
      <c r="E54" s="145">
        <v>18.399999999999999</v>
      </c>
      <c r="F54" s="145">
        <v>18.14</v>
      </c>
    </row>
    <row r="55" spans="1:6" x14ac:dyDescent="0.25">
      <c r="A55" s="96" t="s">
        <v>22</v>
      </c>
      <c r="B55" s="268" t="s">
        <v>330</v>
      </c>
      <c r="C55" s="137"/>
      <c r="D55" s="140">
        <f t="shared" si="0"/>
        <v>1057.4069999999999</v>
      </c>
      <c r="E55" s="140">
        <f>E57+E58+E59</f>
        <v>1057.4069999999999</v>
      </c>
      <c r="F55" s="140">
        <f>F57+F58+F59</f>
        <v>943.48800000000006</v>
      </c>
    </row>
    <row r="56" spans="1:6" x14ac:dyDescent="0.25">
      <c r="A56" s="129" t="s">
        <v>23</v>
      </c>
      <c r="B56" s="167" t="s">
        <v>163</v>
      </c>
      <c r="C56" s="136" t="s">
        <v>127</v>
      </c>
      <c r="D56" s="140">
        <f t="shared" si="0"/>
        <v>1057.4069999999999</v>
      </c>
      <c r="E56" s="140">
        <f>E57+E58+E59</f>
        <v>1057.4069999999999</v>
      </c>
      <c r="F56" s="140">
        <f>F57+F58+F59</f>
        <v>943.48800000000006</v>
      </c>
    </row>
    <row r="57" spans="1:6" x14ac:dyDescent="0.25">
      <c r="A57" s="129" t="s">
        <v>93</v>
      </c>
      <c r="B57" s="168" t="s">
        <v>238</v>
      </c>
      <c r="C57" s="131"/>
      <c r="D57" s="140">
        <f t="shared" si="0"/>
        <v>559.505</v>
      </c>
      <c r="E57" s="145">
        <v>559.505</v>
      </c>
      <c r="F57" s="145">
        <v>493.47399999999999</v>
      </c>
    </row>
    <row r="58" spans="1:6" x14ac:dyDescent="0.25">
      <c r="A58" s="129" t="s">
        <v>177</v>
      </c>
      <c r="B58" s="171" t="s">
        <v>389</v>
      </c>
      <c r="C58" s="133"/>
      <c r="D58" s="140">
        <f t="shared" si="0"/>
        <v>467.90199999999999</v>
      </c>
      <c r="E58" s="145">
        <v>467.90199999999999</v>
      </c>
      <c r="F58" s="145">
        <v>450.01400000000001</v>
      </c>
    </row>
    <row r="59" spans="1:6" x14ac:dyDescent="0.25">
      <c r="A59" s="129" t="s">
        <v>178</v>
      </c>
      <c r="B59" s="175" t="s">
        <v>308</v>
      </c>
      <c r="C59" s="132"/>
      <c r="D59" s="140">
        <f t="shared" si="0"/>
        <v>30</v>
      </c>
      <c r="E59" s="145">
        <v>30</v>
      </c>
      <c r="F59" s="145">
        <v>0</v>
      </c>
    </row>
    <row r="60" spans="1:6" x14ac:dyDescent="0.25">
      <c r="A60" s="96" t="s">
        <v>24</v>
      </c>
      <c r="B60" s="269" t="s">
        <v>232</v>
      </c>
      <c r="C60" s="5"/>
      <c r="D60" s="140">
        <f t="shared" si="0"/>
        <v>489.6</v>
      </c>
      <c r="E60" s="140">
        <f>E62+E63+E64</f>
        <v>489.6</v>
      </c>
      <c r="F60" s="140">
        <f>F62+F63+F64</f>
        <v>411.44</v>
      </c>
    </row>
    <row r="61" spans="1:6" x14ac:dyDescent="0.25">
      <c r="A61" s="129" t="s">
        <v>25</v>
      </c>
      <c r="B61" s="167" t="s">
        <v>163</v>
      </c>
      <c r="C61" s="136" t="s">
        <v>127</v>
      </c>
      <c r="D61" s="140">
        <f t="shared" si="0"/>
        <v>489.6</v>
      </c>
      <c r="E61" s="140">
        <f>E62+E63+E64</f>
        <v>489.6</v>
      </c>
      <c r="F61" s="140">
        <f>F62+F63+F64</f>
        <v>411.44</v>
      </c>
    </row>
    <row r="62" spans="1:6" x14ac:dyDescent="0.25">
      <c r="A62" s="129" t="s">
        <v>94</v>
      </c>
      <c r="B62" s="171" t="s">
        <v>238</v>
      </c>
      <c r="C62" s="131"/>
      <c r="D62" s="140">
        <f t="shared" si="0"/>
        <v>455.8</v>
      </c>
      <c r="E62" s="145">
        <v>455.8</v>
      </c>
      <c r="F62" s="145">
        <v>393.6</v>
      </c>
    </row>
    <row r="63" spans="1:6" x14ac:dyDescent="0.25">
      <c r="A63" s="129" t="s">
        <v>179</v>
      </c>
      <c r="B63" s="171" t="s">
        <v>389</v>
      </c>
      <c r="C63" s="133"/>
      <c r="D63" s="140">
        <f t="shared" si="0"/>
        <v>18.100000000000001</v>
      </c>
      <c r="E63" s="145">
        <v>18.100000000000001</v>
      </c>
      <c r="F63" s="145">
        <v>17.84</v>
      </c>
    </row>
    <row r="64" spans="1:6" x14ac:dyDescent="0.25">
      <c r="A64" s="129" t="s">
        <v>248</v>
      </c>
      <c r="B64" s="175" t="s">
        <v>308</v>
      </c>
      <c r="C64" s="132"/>
      <c r="D64" s="140">
        <f t="shared" si="0"/>
        <v>15.7</v>
      </c>
      <c r="E64" s="145">
        <v>15.7</v>
      </c>
      <c r="F64" s="145">
        <v>0</v>
      </c>
    </row>
    <row r="65" spans="1:10" x14ac:dyDescent="0.25">
      <c r="A65" s="96" t="s">
        <v>26</v>
      </c>
      <c r="B65" s="268" t="s">
        <v>366</v>
      </c>
      <c r="C65" s="137"/>
      <c r="D65" s="140">
        <f t="shared" si="0"/>
        <v>2549.7629999999999</v>
      </c>
      <c r="E65" s="140">
        <f>E67+E68+E69</f>
        <v>2549.7629999999999</v>
      </c>
      <c r="F65" s="140">
        <f>F67+F68+F69</f>
        <v>2224.8249999999998</v>
      </c>
    </row>
    <row r="66" spans="1:10" x14ac:dyDescent="0.25">
      <c r="A66" s="96" t="s">
        <v>27</v>
      </c>
      <c r="B66" s="167" t="s">
        <v>163</v>
      </c>
      <c r="C66" s="136" t="s">
        <v>127</v>
      </c>
      <c r="D66" s="140">
        <f t="shared" si="0"/>
        <v>2549.7629999999999</v>
      </c>
      <c r="E66" s="140">
        <f>E67+E68+E69</f>
        <v>2549.7629999999999</v>
      </c>
      <c r="F66" s="140">
        <f>F67+F68+F69</f>
        <v>2224.8249999999998</v>
      </c>
    </row>
    <row r="67" spans="1:10" x14ac:dyDescent="0.25">
      <c r="A67" s="129" t="s">
        <v>95</v>
      </c>
      <c r="B67" s="168" t="s">
        <v>238</v>
      </c>
      <c r="C67" s="131"/>
      <c r="D67" s="140">
        <f t="shared" si="0"/>
        <v>715</v>
      </c>
      <c r="E67" s="145">
        <v>715</v>
      </c>
      <c r="F67" s="145">
        <v>477.97500000000002</v>
      </c>
    </row>
    <row r="68" spans="1:10" x14ac:dyDescent="0.25">
      <c r="A68" s="129" t="s">
        <v>180</v>
      </c>
      <c r="B68" s="171" t="s">
        <v>389</v>
      </c>
      <c r="C68" s="133"/>
      <c r="D68" s="140">
        <f t="shared" si="0"/>
        <v>1811.4259999999999</v>
      </c>
      <c r="E68" s="145">
        <v>1811.4259999999999</v>
      </c>
      <c r="F68" s="145">
        <v>1746.85</v>
      </c>
    </row>
    <row r="69" spans="1:10" x14ac:dyDescent="0.25">
      <c r="A69" s="129" t="s">
        <v>181</v>
      </c>
      <c r="B69" s="175" t="s">
        <v>308</v>
      </c>
      <c r="C69" s="132"/>
      <c r="D69" s="140">
        <f t="shared" si="0"/>
        <v>23.337</v>
      </c>
      <c r="E69" s="145">
        <v>23.337</v>
      </c>
      <c r="F69" s="145">
        <v>0</v>
      </c>
      <c r="J69" s="11"/>
    </row>
    <row r="70" spans="1:10" x14ac:dyDescent="0.25">
      <c r="A70" s="96" t="s">
        <v>28</v>
      </c>
      <c r="B70" s="268" t="s">
        <v>372</v>
      </c>
      <c r="C70" s="137"/>
      <c r="D70" s="140">
        <f t="shared" si="0"/>
        <v>1301.6669999999999</v>
      </c>
      <c r="E70" s="140">
        <f>E71</f>
        <v>1301.6669999999999</v>
      </c>
      <c r="F70" s="140">
        <f>F71</f>
        <v>1059.78</v>
      </c>
    </row>
    <row r="71" spans="1:10" x14ac:dyDescent="0.25">
      <c r="A71" s="96" t="s">
        <v>29</v>
      </c>
      <c r="B71" s="167" t="s">
        <v>163</v>
      </c>
      <c r="C71" s="136" t="s">
        <v>127</v>
      </c>
      <c r="D71" s="140">
        <f>E71</f>
        <v>1301.6669999999999</v>
      </c>
      <c r="E71" s="140">
        <f>E72+E73+E74</f>
        <v>1301.6669999999999</v>
      </c>
      <c r="F71" s="140">
        <f>F72+F73+F74</f>
        <v>1059.78</v>
      </c>
    </row>
    <row r="72" spans="1:10" x14ac:dyDescent="0.25">
      <c r="A72" s="129" t="s">
        <v>96</v>
      </c>
      <c r="B72" s="168" t="s">
        <v>238</v>
      </c>
      <c r="C72" s="131"/>
      <c r="D72" s="140">
        <f t="shared" si="0"/>
        <v>594.29499999999996</v>
      </c>
      <c r="E72" s="145">
        <v>594.29499999999996</v>
      </c>
      <c r="F72" s="145">
        <v>377.392</v>
      </c>
    </row>
    <row r="73" spans="1:10" x14ac:dyDescent="0.25">
      <c r="A73" s="129" t="s">
        <v>182</v>
      </c>
      <c r="B73" s="171" t="s">
        <v>389</v>
      </c>
      <c r="C73" s="133"/>
      <c r="D73" s="140">
        <f t="shared" si="0"/>
        <v>703.37199999999996</v>
      </c>
      <c r="E73" s="145">
        <v>703.37199999999996</v>
      </c>
      <c r="F73" s="145">
        <v>682.38800000000003</v>
      </c>
    </row>
    <row r="74" spans="1:10" x14ac:dyDescent="0.25">
      <c r="A74" s="129" t="s">
        <v>219</v>
      </c>
      <c r="B74" s="175" t="s">
        <v>308</v>
      </c>
      <c r="C74" s="133"/>
      <c r="D74" s="140">
        <f t="shared" si="0"/>
        <v>4</v>
      </c>
      <c r="E74" s="145">
        <v>4</v>
      </c>
      <c r="F74" s="145">
        <v>0</v>
      </c>
    </row>
    <row r="75" spans="1:10" x14ac:dyDescent="0.25">
      <c r="A75" s="96" t="s">
        <v>31</v>
      </c>
      <c r="B75" s="268" t="s">
        <v>333</v>
      </c>
      <c r="C75" s="308"/>
      <c r="D75" s="270">
        <f t="shared" ref="D75:D79" si="2">E75</f>
        <v>3851.43</v>
      </c>
      <c r="E75" s="270">
        <f>E76</f>
        <v>3851.43</v>
      </c>
      <c r="F75" s="270">
        <f>F76</f>
        <v>3284.6049999999996</v>
      </c>
    </row>
    <row r="76" spans="1:10" x14ac:dyDescent="0.25">
      <c r="A76" s="96" t="s">
        <v>32</v>
      </c>
      <c r="B76" s="167" t="s">
        <v>163</v>
      </c>
      <c r="C76" s="136" t="s">
        <v>127</v>
      </c>
      <c r="D76" s="140">
        <f t="shared" si="2"/>
        <v>3851.43</v>
      </c>
      <c r="E76" s="140">
        <f>E77+E78+E79</f>
        <v>3851.43</v>
      </c>
      <c r="F76" s="140">
        <f>F77+F78+F79</f>
        <v>3284.6049999999996</v>
      </c>
    </row>
    <row r="77" spans="1:10" x14ac:dyDescent="0.25">
      <c r="A77" s="129" t="s">
        <v>340</v>
      </c>
      <c r="B77" s="168" t="s">
        <v>238</v>
      </c>
      <c r="C77" s="131"/>
      <c r="D77" s="140">
        <f t="shared" si="2"/>
        <v>1309.2950000000001</v>
      </c>
      <c r="E77" s="144">
        <f>E67+E72</f>
        <v>1309.2950000000001</v>
      </c>
      <c r="F77" s="144">
        <f>F67+F72</f>
        <v>855.36699999999996</v>
      </c>
    </row>
    <row r="78" spans="1:10" x14ac:dyDescent="0.25">
      <c r="A78" s="129" t="s">
        <v>341</v>
      </c>
      <c r="B78" s="171" t="s">
        <v>389</v>
      </c>
      <c r="C78" s="133"/>
      <c r="D78" s="140">
        <f t="shared" si="2"/>
        <v>2514.7979999999998</v>
      </c>
      <c r="E78" s="144">
        <f t="shared" ref="E78:E79" si="3">E68+E73</f>
        <v>2514.7979999999998</v>
      </c>
      <c r="F78" s="144">
        <f t="shared" ref="F78:F79" si="4">F68+F73</f>
        <v>2429.2379999999998</v>
      </c>
    </row>
    <row r="79" spans="1:10" x14ac:dyDescent="0.25">
      <c r="A79" s="129" t="s">
        <v>342</v>
      </c>
      <c r="B79" s="175" t="s">
        <v>242</v>
      </c>
      <c r="C79" s="132"/>
      <c r="D79" s="140">
        <f t="shared" si="2"/>
        <v>27.337</v>
      </c>
      <c r="E79" s="144">
        <f t="shared" si="3"/>
        <v>27.337</v>
      </c>
      <c r="F79" s="144">
        <f t="shared" si="4"/>
        <v>0</v>
      </c>
    </row>
    <row r="80" spans="1:10" x14ac:dyDescent="0.25">
      <c r="A80" s="96" t="s">
        <v>33</v>
      </c>
      <c r="B80" s="268" t="s">
        <v>4</v>
      </c>
      <c r="C80" s="137"/>
      <c r="D80" s="140">
        <f>E80</f>
        <v>216.8</v>
      </c>
      <c r="E80" s="140">
        <f>E81</f>
        <v>216.8</v>
      </c>
      <c r="F80" s="140">
        <f>F81</f>
        <v>145.1</v>
      </c>
    </row>
    <row r="81" spans="1:6" x14ac:dyDescent="0.25">
      <c r="A81" s="96" t="s">
        <v>34</v>
      </c>
      <c r="B81" s="183" t="s">
        <v>163</v>
      </c>
      <c r="C81" s="508" t="s">
        <v>127</v>
      </c>
      <c r="D81" s="140">
        <f t="shared" ref="D81:D95" si="5">E81</f>
        <v>216.8</v>
      </c>
      <c r="E81" s="140">
        <f>E82+E83</f>
        <v>216.8</v>
      </c>
      <c r="F81" s="140">
        <f>F82+F83</f>
        <v>145.1</v>
      </c>
    </row>
    <row r="82" spans="1:6" x14ac:dyDescent="0.25">
      <c r="A82" s="129">
        <v>149.19999999999999</v>
      </c>
      <c r="B82" s="168" t="s">
        <v>238</v>
      </c>
      <c r="C82" s="509"/>
      <c r="D82" s="140">
        <f t="shared" si="5"/>
        <v>214.8</v>
      </c>
      <c r="E82" s="145">
        <v>214.8</v>
      </c>
      <c r="F82" s="145">
        <v>145.1</v>
      </c>
    </row>
    <row r="83" spans="1:6" x14ac:dyDescent="0.25">
      <c r="A83" s="129" t="s">
        <v>183</v>
      </c>
      <c r="B83" s="175" t="s">
        <v>308</v>
      </c>
      <c r="C83" s="510"/>
      <c r="D83" s="140">
        <f t="shared" si="5"/>
        <v>2</v>
      </c>
      <c r="E83" s="145">
        <v>2</v>
      </c>
      <c r="F83" s="145">
        <v>0</v>
      </c>
    </row>
    <row r="84" spans="1:6" x14ac:dyDescent="0.25">
      <c r="A84" s="96" t="s">
        <v>35</v>
      </c>
      <c r="B84" s="268" t="s">
        <v>42</v>
      </c>
      <c r="C84" s="5"/>
      <c r="D84" s="140">
        <f t="shared" si="5"/>
        <v>402.7</v>
      </c>
      <c r="E84" s="140">
        <f>E86+E87</f>
        <v>402.7</v>
      </c>
      <c r="F84" s="140">
        <f>F86+F87</f>
        <v>278.10000000000002</v>
      </c>
    </row>
    <row r="85" spans="1:6" x14ac:dyDescent="0.25">
      <c r="A85" s="96" t="s">
        <v>36</v>
      </c>
      <c r="B85" s="167" t="s">
        <v>163</v>
      </c>
      <c r="C85" s="136" t="s">
        <v>127</v>
      </c>
      <c r="D85" s="140">
        <f t="shared" si="5"/>
        <v>402.7</v>
      </c>
      <c r="E85" s="140">
        <f>E86+E87</f>
        <v>402.7</v>
      </c>
      <c r="F85" s="140">
        <f>F86+F87</f>
        <v>278.10000000000002</v>
      </c>
    </row>
    <row r="86" spans="1:6" x14ac:dyDescent="0.25">
      <c r="A86" s="129" t="s">
        <v>108</v>
      </c>
      <c r="B86" s="168" t="s">
        <v>238</v>
      </c>
      <c r="C86" s="130"/>
      <c r="D86" s="140">
        <f t="shared" si="5"/>
        <v>400.2</v>
      </c>
      <c r="E86" s="145">
        <v>400.2</v>
      </c>
      <c r="F86" s="145">
        <v>278.10000000000002</v>
      </c>
    </row>
    <row r="87" spans="1:6" x14ac:dyDescent="0.25">
      <c r="A87" s="129" t="s">
        <v>184</v>
      </c>
      <c r="B87" s="175" t="s">
        <v>308</v>
      </c>
      <c r="C87" s="130"/>
      <c r="D87" s="140">
        <f t="shared" si="5"/>
        <v>2.5</v>
      </c>
      <c r="E87" s="145">
        <v>2.5</v>
      </c>
      <c r="F87" s="145">
        <v>0</v>
      </c>
    </row>
    <row r="88" spans="1:6" ht="26.4" x14ac:dyDescent="0.25">
      <c r="A88" s="96" t="s">
        <v>37</v>
      </c>
      <c r="B88" s="269" t="s">
        <v>286</v>
      </c>
      <c r="C88" s="13"/>
      <c r="D88" s="140">
        <f t="shared" si="5"/>
        <v>230.54400000000001</v>
      </c>
      <c r="E88" s="140">
        <f>E90+E91</f>
        <v>230.54400000000001</v>
      </c>
      <c r="F88" s="140">
        <f>F90+F91</f>
        <v>183.2</v>
      </c>
    </row>
    <row r="89" spans="1:6" x14ac:dyDescent="0.25">
      <c r="A89" s="96" t="s">
        <v>38</v>
      </c>
      <c r="B89" s="167" t="s">
        <v>163</v>
      </c>
      <c r="C89" s="136" t="s">
        <v>127</v>
      </c>
      <c r="D89" s="140">
        <f t="shared" si="5"/>
        <v>230.54400000000001</v>
      </c>
      <c r="E89" s="140">
        <f>E90+E91</f>
        <v>230.54400000000001</v>
      </c>
      <c r="F89" s="140">
        <f>F90+F91</f>
        <v>183.2</v>
      </c>
    </row>
    <row r="90" spans="1:6" x14ac:dyDescent="0.25">
      <c r="A90" s="129" t="s">
        <v>109</v>
      </c>
      <c r="B90" s="168" t="s">
        <v>238</v>
      </c>
      <c r="C90" s="131"/>
      <c r="D90" s="140">
        <f t="shared" si="5"/>
        <v>230.04400000000001</v>
      </c>
      <c r="E90" s="145">
        <v>230.04400000000001</v>
      </c>
      <c r="F90" s="145">
        <v>183.2</v>
      </c>
    </row>
    <row r="91" spans="1:6" x14ac:dyDescent="0.25">
      <c r="A91" s="129" t="s">
        <v>185</v>
      </c>
      <c r="B91" s="175" t="s">
        <v>308</v>
      </c>
      <c r="C91" s="132"/>
      <c r="D91" s="140">
        <f t="shared" si="5"/>
        <v>0.5</v>
      </c>
      <c r="E91" s="145">
        <v>0.5</v>
      </c>
      <c r="F91" s="145">
        <v>0</v>
      </c>
    </row>
    <row r="92" spans="1:6" x14ac:dyDescent="0.25">
      <c r="A92" s="96" t="s">
        <v>39</v>
      </c>
      <c r="B92" s="268" t="s">
        <v>48</v>
      </c>
      <c r="C92" s="137"/>
      <c r="D92" s="140">
        <f t="shared" si="5"/>
        <v>109.56</v>
      </c>
      <c r="E92" s="140">
        <f>E93+E95+E98+E101+E103</f>
        <v>109.56</v>
      </c>
      <c r="F92" s="140">
        <f>F93+F95+F98+F101+F103</f>
        <v>62.26</v>
      </c>
    </row>
    <row r="93" spans="1:6" x14ac:dyDescent="0.25">
      <c r="A93" s="96" t="s">
        <v>40</v>
      </c>
      <c r="B93" s="167" t="s">
        <v>97</v>
      </c>
      <c r="C93" s="5" t="s">
        <v>127</v>
      </c>
      <c r="D93" s="140">
        <f t="shared" si="5"/>
        <v>5.4</v>
      </c>
      <c r="E93" s="140">
        <f>E94</f>
        <v>5.4</v>
      </c>
      <c r="F93" s="140">
        <f>F94</f>
        <v>0</v>
      </c>
    </row>
    <row r="94" spans="1:6" x14ac:dyDescent="0.25">
      <c r="A94" s="157" t="s">
        <v>110</v>
      </c>
      <c r="B94" s="168" t="s">
        <v>238</v>
      </c>
      <c r="C94" s="130"/>
      <c r="D94" s="140">
        <f t="shared" si="5"/>
        <v>5.4</v>
      </c>
      <c r="E94" s="145">
        <v>5.4</v>
      </c>
      <c r="F94" s="145">
        <v>0</v>
      </c>
    </row>
    <row r="95" spans="1:6" ht="26.4" x14ac:dyDescent="0.25">
      <c r="A95" s="96" t="s">
        <v>215</v>
      </c>
      <c r="B95" s="184" t="s">
        <v>99</v>
      </c>
      <c r="C95" s="9" t="s">
        <v>131</v>
      </c>
      <c r="D95" s="140">
        <f t="shared" si="5"/>
        <v>79.64</v>
      </c>
      <c r="E95" s="140">
        <f>E96+E97</f>
        <v>79.64</v>
      </c>
      <c r="F95" s="140">
        <f>F96+F97</f>
        <v>45</v>
      </c>
    </row>
    <row r="96" spans="1:6" x14ac:dyDescent="0.25">
      <c r="A96" s="129" t="s">
        <v>343</v>
      </c>
      <c r="B96" s="171" t="s">
        <v>238</v>
      </c>
      <c r="C96" s="131"/>
      <c r="D96" s="140">
        <f>E96</f>
        <v>79.44</v>
      </c>
      <c r="E96" s="145">
        <v>79.44</v>
      </c>
      <c r="F96" s="145">
        <v>45</v>
      </c>
    </row>
    <row r="97" spans="1:6" x14ac:dyDescent="0.25">
      <c r="A97" s="129" t="s">
        <v>344</v>
      </c>
      <c r="B97" s="175" t="s">
        <v>308</v>
      </c>
      <c r="C97" s="12"/>
      <c r="D97" s="140">
        <f t="shared" ref="D97:D110" si="6">E97</f>
        <v>0.2</v>
      </c>
      <c r="E97" s="145">
        <v>0.2</v>
      </c>
      <c r="F97" s="145">
        <v>0</v>
      </c>
    </row>
    <row r="98" spans="1:6" ht="26.4" x14ac:dyDescent="0.25">
      <c r="A98" s="96" t="s">
        <v>285</v>
      </c>
      <c r="B98" s="88" t="s">
        <v>176</v>
      </c>
      <c r="C98" s="5" t="s">
        <v>133</v>
      </c>
      <c r="D98" s="140">
        <f t="shared" si="6"/>
        <v>17.520000000000003</v>
      </c>
      <c r="E98" s="140">
        <f>E99+E100</f>
        <v>17.520000000000003</v>
      </c>
      <c r="F98" s="140">
        <f>F99+F100</f>
        <v>17.259999999999998</v>
      </c>
    </row>
    <row r="99" spans="1:6" ht="26.4" x14ac:dyDescent="0.25">
      <c r="A99" s="169" t="s">
        <v>345</v>
      </c>
      <c r="B99" s="170" t="s">
        <v>288</v>
      </c>
      <c r="C99" s="9"/>
      <c r="D99" s="140">
        <f t="shared" si="6"/>
        <v>8.2200000000000006</v>
      </c>
      <c r="E99" s="145">
        <v>8.2200000000000006</v>
      </c>
      <c r="F99" s="146">
        <v>8.1</v>
      </c>
    </row>
    <row r="100" spans="1:6" ht="14.25" customHeight="1" x14ac:dyDescent="0.25">
      <c r="A100" s="129" t="s">
        <v>346</v>
      </c>
      <c r="B100" s="168" t="s">
        <v>238</v>
      </c>
      <c r="C100" s="9"/>
      <c r="D100" s="140">
        <f t="shared" si="6"/>
        <v>9.3000000000000007</v>
      </c>
      <c r="E100" s="145">
        <v>9.3000000000000007</v>
      </c>
      <c r="F100" s="146">
        <v>9.16</v>
      </c>
    </row>
    <row r="101" spans="1:6" x14ac:dyDescent="0.25">
      <c r="A101" s="96" t="s">
        <v>329</v>
      </c>
      <c r="B101" s="88" t="s">
        <v>364</v>
      </c>
      <c r="C101" s="5" t="s">
        <v>172</v>
      </c>
      <c r="D101" s="140">
        <f t="shared" si="6"/>
        <v>4</v>
      </c>
      <c r="E101" s="140">
        <f>E102</f>
        <v>4</v>
      </c>
      <c r="F101" s="140">
        <f>F102</f>
        <v>0</v>
      </c>
    </row>
    <row r="102" spans="1:6" ht="26.4" x14ac:dyDescent="0.25">
      <c r="A102" s="129" t="s">
        <v>347</v>
      </c>
      <c r="B102" s="170" t="s">
        <v>288</v>
      </c>
      <c r="C102" s="9"/>
      <c r="D102" s="140">
        <f t="shared" si="6"/>
        <v>4</v>
      </c>
      <c r="E102" s="145">
        <v>4</v>
      </c>
      <c r="F102" s="146">
        <v>0</v>
      </c>
    </row>
    <row r="103" spans="1:6" x14ac:dyDescent="0.25">
      <c r="A103" s="96" t="s">
        <v>336</v>
      </c>
      <c r="B103" s="167" t="s">
        <v>72</v>
      </c>
      <c r="C103" s="136" t="s">
        <v>128</v>
      </c>
      <c r="D103" s="140">
        <f t="shared" si="6"/>
        <v>3</v>
      </c>
      <c r="E103" s="140">
        <f>E104</f>
        <v>3</v>
      </c>
      <c r="F103" s="140">
        <f>F104</f>
        <v>0</v>
      </c>
    </row>
    <row r="104" spans="1:6" ht="15" customHeight="1" x14ac:dyDescent="0.25">
      <c r="A104" s="185" t="s">
        <v>348</v>
      </c>
      <c r="B104" s="168" t="s">
        <v>238</v>
      </c>
      <c r="C104" s="14"/>
      <c r="D104" s="140">
        <f t="shared" si="6"/>
        <v>3</v>
      </c>
      <c r="E104" s="145">
        <v>3</v>
      </c>
      <c r="F104" s="146">
        <v>0</v>
      </c>
    </row>
    <row r="105" spans="1:6" x14ac:dyDescent="0.25">
      <c r="A105" s="96" t="s">
        <v>41</v>
      </c>
      <c r="B105" s="271" t="s">
        <v>53</v>
      </c>
      <c r="C105" s="15"/>
      <c r="D105" s="140">
        <f t="shared" si="6"/>
        <v>120.94</v>
      </c>
      <c r="E105" s="139">
        <f>E106+E108+E111+E114+E116</f>
        <v>120.94</v>
      </c>
      <c r="F105" s="139">
        <f>F106+F108+F111+F114+F116</f>
        <v>75.959999999999994</v>
      </c>
    </row>
    <row r="106" spans="1:6" x14ac:dyDescent="0.25">
      <c r="A106" s="96" t="s">
        <v>43</v>
      </c>
      <c r="B106" s="167" t="s">
        <v>97</v>
      </c>
      <c r="C106" s="137" t="s">
        <v>127</v>
      </c>
      <c r="D106" s="140">
        <f t="shared" si="6"/>
        <v>8.8000000000000007</v>
      </c>
      <c r="E106" s="140">
        <f>E107</f>
        <v>8.8000000000000007</v>
      </c>
      <c r="F106" s="140">
        <f>F107</f>
        <v>0</v>
      </c>
    </row>
    <row r="107" spans="1:6" x14ac:dyDescent="0.25">
      <c r="A107" s="129" t="s">
        <v>111</v>
      </c>
      <c r="B107" s="168" t="s">
        <v>238</v>
      </c>
      <c r="C107" s="130"/>
      <c r="D107" s="140">
        <f t="shared" si="6"/>
        <v>8.8000000000000007</v>
      </c>
      <c r="E107" s="145">
        <v>8.8000000000000007</v>
      </c>
      <c r="F107" s="145">
        <v>0</v>
      </c>
    </row>
    <row r="108" spans="1:6" ht="26.4" x14ac:dyDescent="0.25">
      <c r="A108" s="96" t="s">
        <v>216</v>
      </c>
      <c r="B108" s="184" t="s">
        <v>99</v>
      </c>
      <c r="C108" s="9" t="s">
        <v>131</v>
      </c>
      <c r="D108" s="140">
        <f t="shared" si="6"/>
        <v>99.02</v>
      </c>
      <c r="E108" s="140">
        <f>E109+E110</f>
        <v>99.02</v>
      </c>
      <c r="F108" s="140">
        <f>F109+F110</f>
        <v>67.959999999999994</v>
      </c>
    </row>
    <row r="109" spans="1:6" x14ac:dyDescent="0.25">
      <c r="A109" s="129" t="s">
        <v>217</v>
      </c>
      <c r="B109" s="168" t="s">
        <v>238</v>
      </c>
      <c r="C109" s="131"/>
      <c r="D109" s="140">
        <f t="shared" si="6"/>
        <v>98.02</v>
      </c>
      <c r="E109" s="145">
        <v>98.02</v>
      </c>
      <c r="F109" s="145">
        <v>67.959999999999994</v>
      </c>
    </row>
    <row r="110" spans="1:6" x14ac:dyDescent="0.25">
      <c r="A110" s="129" t="s">
        <v>305</v>
      </c>
      <c r="B110" s="175" t="s">
        <v>308</v>
      </c>
      <c r="C110" s="15"/>
      <c r="D110" s="140">
        <f t="shared" si="6"/>
        <v>1</v>
      </c>
      <c r="E110" s="145">
        <v>1</v>
      </c>
      <c r="F110" s="145">
        <v>0</v>
      </c>
    </row>
    <row r="111" spans="1:6" ht="26.4" x14ac:dyDescent="0.25">
      <c r="A111" s="96" t="s">
        <v>240</v>
      </c>
      <c r="B111" s="88" t="s">
        <v>176</v>
      </c>
      <c r="C111" s="5" t="s">
        <v>133</v>
      </c>
      <c r="D111" s="140">
        <f>E111</f>
        <v>8.1199999999999992</v>
      </c>
      <c r="E111" s="140">
        <f>E112+E113</f>
        <v>8.1199999999999992</v>
      </c>
      <c r="F111" s="140">
        <f>F112+F113</f>
        <v>8</v>
      </c>
    </row>
    <row r="112" spans="1:6" ht="26.4" x14ac:dyDescent="0.25">
      <c r="A112" s="129" t="s">
        <v>241</v>
      </c>
      <c r="B112" s="170" t="s">
        <v>288</v>
      </c>
      <c r="C112" s="9"/>
      <c r="D112" s="140">
        <f t="shared" ref="D112:D122" si="7">E112</f>
        <v>8.1199999999999992</v>
      </c>
      <c r="E112" s="145">
        <v>8.1199999999999992</v>
      </c>
      <c r="F112" s="146">
        <v>8</v>
      </c>
    </row>
    <row r="113" spans="1:6" x14ac:dyDescent="0.25">
      <c r="A113" s="129" t="s">
        <v>337</v>
      </c>
      <c r="B113" s="168" t="s">
        <v>238</v>
      </c>
      <c r="C113" s="9"/>
      <c r="D113" s="140">
        <f t="shared" si="7"/>
        <v>0</v>
      </c>
      <c r="E113" s="145">
        <v>0</v>
      </c>
      <c r="F113" s="146">
        <v>0</v>
      </c>
    </row>
    <row r="114" spans="1:6" x14ac:dyDescent="0.25">
      <c r="A114" s="96" t="s">
        <v>249</v>
      </c>
      <c r="B114" s="88" t="s">
        <v>364</v>
      </c>
      <c r="C114" s="5" t="s">
        <v>172</v>
      </c>
      <c r="D114" s="140">
        <f t="shared" si="7"/>
        <v>0</v>
      </c>
      <c r="E114" s="140">
        <f>E115</f>
        <v>0</v>
      </c>
      <c r="F114" s="140">
        <f>F115</f>
        <v>0</v>
      </c>
    </row>
    <row r="115" spans="1:6" ht="26.4" x14ac:dyDescent="0.25">
      <c r="A115" s="129" t="s">
        <v>250</v>
      </c>
      <c r="B115" s="170" t="s">
        <v>288</v>
      </c>
      <c r="C115" s="9"/>
      <c r="D115" s="140">
        <f t="shared" si="7"/>
        <v>0</v>
      </c>
      <c r="E115" s="145"/>
      <c r="F115" s="146"/>
    </row>
    <row r="116" spans="1:6" x14ac:dyDescent="0.25">
      <c r="A116" s="96" t="s">
        <v>251</v>
      </c>
      <c r="B116" s="167" t="s">
        <v>72</v>
      </c>
      <c r="C116" s="136" t="s">
        <v>128</v>
      </c>
      <c r="D116" s="140">
        <f t="shared" si="7"/>
        <v>5</v>
      </c>
      <c r="E116" s="140">
        <f>E117</f>
        <v>5</v>
      </c>
      <c r="F116" s="140">
        <f>F117</f>
        <v>0</v>
      </c>
    </row>
    <row r="117" spans="1:6" ht="15" customHeight="1" x14ac:dyDescent="0.25">
      <c r="A117" s="129" t="s">
        <v>252</v>
      </c>
      <c r="B117" s="168" t="s">
        <v>238</v>
      </c>
      <c r="C117" s="16"/>
      <c r="D117" s="140">
        <f t="shared" si="7"/>
        <v>5</v>
      </c>
      <c r="E117" s="145">
        <v>5</v>
      </c>
      <c r="F117" s="146">
        <v>0</v>
      </c>
    </row>
    <row r="118" spans="1:6" x14ac:dyDescent="0.25">
      <c r="A118" s="96" t="s">
        <v>44</v>
      </c>
      <c r="B118" s="272" t="s">
        <v>57</v>
      </c>
      <c r="C118" s="4"/>
      <c r="D118" s="140">
        <f t="shared" si="7"/>
        <v>391.45499999999998</v>
      </c>
      <c r="E118" s="140">
        <f>E121+E125+E128+E130+E119</f>
        <v>391.45499999999998</v>
      </c>
      <c r="F118" s="140">
        <f>F121+F125+F128+F130+F119</f>
        <v>201.70000000000002</v>
      </c>
    </row>
    <row r="119" spans="1:6" ht="26.4" x14ac:dyDescent="0.25">
      <c r="A119" s="96" t="s">
        <v>45</v>
      </c>
      <c r="B119" s="184" t="s">
        <v>98</v>
      </c>
      <c r="C119" s="515" t="s">
        <v>129</v>
      </c>
      <c r="D119" s="140">
        <f t="shared" si="7"/>
        <v>14.5</v>
      </c>
      <c r="E119" s="140">
        <f>E120</f>
        <v>14.5</v>
      </c>
      <c r="F119" s="140">
        <f>F120</f>
        <v>14.3</v>
      </c>
    </row>
    <row r="120" spans="1:6" x14ac:dyDescent="0.25">
      <c r="A120" s="96" t="s">
        <v>113</v>
      </c>
      <c r="B120" s="168" t="s">
        <v>399</v>
      </c>
      <c r="C120" s="516"/>
      <c r="D120" s="140">
        <f t="shared" si="7"/>
        <v>14.5</v>
      </c>
      <c r="E120" s="145">
        <v>14.5</v>
      </c>
      <c r="F120" s="145">
        <v>14.3</v>
      </c>
    </row>
    <row r="121" spans="1:6" ht="26.4" x14ac:dyDescent="0.25">
      <c r="A121" s="96" t="s">
        <v>46</v>
      </c>
      <c r="B121" s="172" t="s">
        <v>99</v>
      </c>
      <c r="C121" s="508" t="s">
        <v>131</v>
      </c>
      <c r="D121" s="140">
        <f t="shared" si="7"/>
        <v>360.95499999999998</v>
      </c>
      <c r="E121" s="140">
        <f>E122+E124+E123</f>
        <v>360.95499999999998</v>
      </c>
      <c r="F121" s="140">
        <f>F122+F124+F123</f>
        <v>187</v>
      </c>
    </row>
    <row r="122" spans="1:6" x14ac:dyDescent="0.25">
      <c r="A122" s="129" t="s">
        <v>113</v>
      </c>
      <c r="B122" s="168" t="s">
        <v>238</v>
      </c>
      <c r="C122" s="509"/>
      <c r="D122" s="140">
        <f t="shared" si="7"/>
        <v>343</v>
      </c>
      <c r="E122" s="145">
        <v>343</v>
      </c>
      <c r="F122" s="145">
        <v>186.2</v>
      </c>
    </row>
    <row r="123" spans="1:6" x14ac:dyDescent="0.25">
      <c r="A123" s="129" t="s">
        <v>349</v>
      </c>
      <c r="B123" s="186" t="s">
        <v>166</v>
      </c>
      <c r="C123" s="509"/>
      <c r="D123" s="140">
        <f>E123</f>
        <v>0.8</v>
      </c>
      <c r="E123" s="145">
        <v>0.8</v>
      </c>
      <c r="F123" s="145">
        <v>0.8</v>
      </c>
    </row>
    <row r="124" spans="1:6" x14ac:dyDescent="0.25">
      <c r="A124" s="129" t="s">
        <v>350</v>
      </c>
      <c r="B124" s="175" t="s">
        <v>308</v>
      </c>
      <c r="C124" s="510"/>
      <c r="D124" s="140">
        <f t="shared" ref="D124:D141" si="8">E124</f>
        <v>17.155000000000001</v>
      </c>
      <c r="E124" s="145">
        <v>17.155000000000001</v>
      </c>
      <c r="F124" s="145">
        <v>0</v>
      </c>
    </row>
    <row r="125" spans="1:6" ht="15" customHeight="1" x14ac:dyDescent="0.25">
      <c r="A125" s="96" t="s">
        <v>220</v>
      </c>
      <c r="B125" s="88" t="s">
        <v>364</v>
      </c>
      <c r="C125" s="137" t="s">
        <v>172</v>
      </c>
      <c r="D125" s="140">
        <f t="shared" si="8"/>
        <v>5.5</v>
      </c>
      <c r="E125" s="140">
        <f>E127+E126</f>
        <v>5.5</v>
      </c>
      <c r="F125" s="140">
        <f>F127</f>
        <v>0.4</v>
      </c>
    </row>
    <row r="126" spans="1:6" ht="15" customHeight="1" x14ac:dyDescent="0.25">
      <c r="A126" s="96"/>
      <c r="B126" s="170" t="s">
        <v>238</v>
      </c>
      <c r="C126" s="9"/>
      <c r="D126" s="140">
        <f t="shared" si="8"/>
        <v>0</v>
      </c>
      <c r="E126" s="145">
        <v>0</v>
      </c>
      <c r="F126" s="145">
        <v>0</v>
      </c>
    </row>
    <row r="127" spans="1:6" ht="26.4" x14ac:dyDescent="0.25">
      <c r="A127" s="129" t="s">
        <v>114</v>
      </c>
      <c r="B127" s="170" t="s">
        <v>288</v>
      </c>
      <c r="C127" s="9"/>
      <c r="D127" s="140">
        <f t="shared" si="8"/>
        <v>5.5</v>
      </c>
      <c r="E127" s="145">
        <v>5.5</v>
      </c>
      <c r="F127" s="145">
        <v>0.4</v>
      </c>
    </row>
    <row r="128" spans="1:6" x14ac:dyDescent="0.25">
      <c r="A128" s="96" t="s">
        <v>221</v>
      </c>
      <c r="B128" s="167" t="s">
        <v>72</v>
      </c>
      <c r="C128" s="5" t="s">
        <v>128</v>
      </c>
      <c r="D128" s="140">
        <f t="shared" si="8"/>
        <v>8.6</v>
      </c>
      <c r="E128" s="140">
        <f>E129</f>
        <v>8.6</v>
      </c>
      <c r="F128" s="140">
        <f>F129</f>
        <v>0</v>
      </c>
    </row>
    <row r="129" spans="1:6" x14ac:dyDescent="0.25">
      <c r="A129" s="129" t="s">
        <v>338</v>
      </c>
      <c r="B129" s="168" t="s">
        <v>238</v>
      </c>
      <c r="C129" s="16"/>
      <c r="D129" s="140">
        <f t="shared" si="8"/>
        <v>8.6</v>
      </c>
      <c r="E129" s="145">
        <v>8.6</v>
      </c>
      <c r="F129" s="146">
        <v>0</v>
      </c>
    </row>
    <row r="130" spans="1:6" x14ac:dyDescent="0.25">
      <c r="A130" s="96" t="s">
        <v>365</v>
      </c>
      <c r="B130" s="167" t="s">
        <v>141</v>
      </c>
      <c r="C130" s="5" t="s">
        <v>404</v>
      </c>
      <c r="D130" s="140">
        <f t="shared" si="8"/>
        <v>1.9</v>
      </c>
      <c r="E130" s="140">
        <f>E131</f>
        <v>1.9</v>
      </c>
      <c r="F130" s="140">
        <f>F131</f>
        <v>0</v>
      </c>
    </row>
    <row r="131" spans="1:6" x14ac:dyDescent="0.25">
      <c r="A131" s="129" t="s">
        <v>222</v>
      </c>
      <c r="B131" s="168" t="s">
        <v>238</v>
      </c>
      <c r="C131" s="4"/>
      <c r="D131" s="140">
        <f t="shared" si="8"/>
        <v>1.9</v>
      </c>
      <c r="E131" s="145">
        <v>1.9</v>
      </c>
      <c r="F131" s="146">
        <v>0</v>
      </c>
    </row>
    <row r="132" spans="1:6" x14ac:dyDescent="0.25">
      <c r="A132" s="96" t="s">
        <v>47</v>
      </c>
      <c r="B132" s="272" t="s">
        <v>134</v>
      </c>
      <c r="D132" s="140">
        <f t="shared" si="8"/>
        <v>224.49</v>
      </c>
      <c r="E132" s="140">
        <f>E137+E141+E144+E146+E133+E135</f>
        <v>224.49</v>
      </c>
      <c r="F132" s="140">
        <f>F137+F141+F144+F146+F133+F135</f>
        <v>114.93499999999999</v>
      </c>
    </row>
    <row r="133" spans="1:6" x14ac:dyDescent="0.25">
      <c r="A133" s="96" t="s">
        <v>49</v>
      </c>
      <c r="B133" s="167" t="s">
        <v>97</v>
      </c>
      <c r="C133" s="137" t="s">
        <v>127</v>
      </c>
      <c r="D133" s="140">
        <f t="shared" si="8"/>
        <v>0</v>
      </c>
      <c r="E133" s="140">
        <f>E134</f>
        <v>0</v>
      </c>
      <c r="F133" s="140">
        <f>F134</f>
        <v>0</v>
      </c>
    </row>
    <row r="134" spans="1:6" x14ac:dyDescent="0.25">
      <c r="A134" s="96" t="s">
        <v>115</v>
      </c>
      <c r="B134" s="168" t="s">
        <v>238</v>
      </c>
      <c r="C134" s="130"/>
      <c r="D134" s="140">
        <f t="shared" si="8"/>
        <v>0</v>
      </c>
      <c r="E134" s="145">
        <v>0</v>
      </c>
      <c r="F134" s="145">
        <v>0</v>
      </c>
    </row>
    <row r="135" spans="1:6" ht="26.4" x14ac:dyDescent="0.25">
      <c r="A135" s="96" t="s">
        <v>50</v>
      </c>
      <c r="B135" s="187" t="s">
        <v>98</v>
      </c>
      <c r="C135" s="517" t="s">
        <v>129</v>
      </c>
      <c r="D135" s="140">
        <f t="shared" si="8"/>
        <v>15.1</v>
      </c>
      <c r="E135" s="140">
        <f>E136</f>
        <v>15.1</v>
      </c>
      <c r="F135" s="140">
        <f>F136</f>
        <v>14.88</v>
      </c>
    </row>
    <row r="136" spans="1:6" x14ac:dyDescent="0.25">
      <c r="A136" s="96" t="s">
        <v>116</v>
      </c>
      <c r="B136" s="188" t="s">
        <v>399</v>
      </c>
      <c r="C136" s="518"/>
      <c r="D136" s="140">
        <f t="shared" si="8"/>
        <v>15.1</v>
      </c>
      <c r="E136" s="145">
        <v>15.1</v>
      </c>
      <c r="F136" s="145">
        <v>14.88</v>
      </c>
    </row>
    <row r="137" spans="1:6" ht="26.4" x14ac:dyDescent="0.25">
      <c r="A137" s="96" t="s">
        <v>50</v>
      </c>
      <c r="B137" s="189" t="s">
        <v>99</v>
      </c>
      <c r="C137" s="508" t="s">
        <v>131</v>
      </c>
      <c r="D137" s="140">
        <f t="shared" si="8"/>
        <v>180.89000000000001</v>
      </c>
      <c r="E137" s="140">
        <f>E138+E139+E140</f>
        <v>180.89000000000001</v>
      </c>
      <c r="F137" s="140">
        <f>F138+F139+F140</f>
        <v>84.254999999999995</v>
      </c>
    </row>
    <row r="138" spans="1:6" x14ac:dyDescent="0.25">
      <c r="A138" s="129" t="s">
        <v>116</v>
      </c>
      <c r="B138" s="260" t="s">
        <v>238</v>
      </c>
      <c r="C138" s="509"/>
      <c r="D138" s="140">
        <f t="shared" si="8"/>
        <v>178.59</v>
      </c>
      <c r="E138" s="145">
        <v>178.59</v>
      </c>
      <c r="F138" s="145">
        <v>84.254999999999995</v>
      </c>
    </row>
    <row r="139" spans="1:6" x14ac:dyDescent="0.25">
      <c r="A139" s="129" t="s">
        <v>351</v>
      </c>
      <c r="B139" s="190" t="s">
        <v>308</v>
      </c>
      <c r="C139" s="509"/>
      <c r="D139" s="140">
        <f t="shared" si="8"/>
        <v>2.2999999999999998</v>
      </c>
      <c r="E139" s="145">
        <v>2.2999999999999998</v>
      </c>
      <c r="F139" s="145">
        <v>0</v>
      </c>
    </row>
    <row r="140" spans="1:6" x14ac:dyDescent="0.25">
      <c r="A140" s="129"/>
      <c r="B140" s="191" t="s">
        <v>166</v>
      </c>
      <c r="C140" s="510"/>
      <c r="D140" s="140">
        <f t="shared" si="8"/>
        <v>0</v>
      </c>
      <c r="E140" s="145">
        <v>0</v>
      </c>
      <c r="F140" s="145">
        <v>0</v>
      </c>
    </row>
    <row r="141" spans="1:6" x14ac:dyDescent="0.25">
      <c r="A141" s="96" t="s">
        <v>51</v>
      </c>
      <c r="B141" s="174" t="s">
        <v>364</v>
      </c>
      <c r="C141" s="137" t="s">
        <v>172</v>
      </c>
      <c r="D141" s="140">
        <f t="shared" si="8"/>
        <v>4</v>
      </c>
      <c r="E141" s="140">
        <f>E143+E142</f>
        <v>4</v>
      </c>
      <c r="F141" s="140">
        <f>F143</f>
        <v>0</v>
      </c>
    </row>
    <row r="142" spans="1:6" x14ac:dyDescent="0.25">
      <c r="A142" s="96"/>
      <c r="B142" s="94" t="s">
        <v>238</v>
      </c>
      <c r="C142" s="9"/>
      <c r="D142" s="140">
        <f>E142</f>
        <v>0</v>
      </c>
      <c r="E142" s="22">
        <v>0</v>
      </c>
      <c r="F142" s="22">
        <v>0</v>
      </c>
    </row>
    <row r="143" spans="1:6" x14ac:dyDescent="0.25">
      <c r="A143" s="129" t="s">
        <v>117</v>
      </c>
      <c r="B143" s="171" t="s">
        <v>166</v>
      </c>
      <c r="C143" s="9"/>
      <c r="D143" s="140">
        <f t="shared" ref="D143:D152" si="9">E143</f>
        <v>4</v>
      </c>
      <c r="E143" s="145">
        <v>4</v>
      </c>
      <c r="F143" s="146">
        <v>0</v>
      </c>
    </row>
    <row r="144" spans="1:6" x14ac:dyDescent="0.25">
      <c r="A144" s="96" t="s">
        <v>186</v>
      </c>
      <c r="B144" s="167" t="s">
        <v>72</v>
      </c>
      <c r="C144" s="5" t="s">
        <v>128</v>
      </c>
      <c r="D144" s="140">
        <f t="shared" si="9"/>
        <v>8.4</v>
      </c>
      <c r="E144" s="140">
        <f>E145</f>
        <v>8.4</v>
      </c>
      <c r="F144" s="140">
        <f>F145</f>
        <v>0</v>
      </c>
    </row>
    <row r="145" spans="1:6" x14ac:dyDescent="0.25">
      <c r="A145" s="129" t="s">
        <v>325</v>
      </c>
      <c r="B145" s="168" t="s">
        <v>238</v>
      </c>
      <c r="C145" s="16"/>
      <c r="D145" s="140">
        <f t="shared" si="9"/>
        <v>8.4</v>
      </c>
      <c r="E145" s="145">
        <v>8.4</v>
      </c>
      <c r="F145" s="146">
        <v>0</v>
      </c>
    </row>
    <row r="146" spans="1:6" ht="26.4" x14ac:dyDescent="0.25">
      <c r="A146" s="96" t="s">
        <v>352</v>
      </c>
      <c r="B146" s="88" t="s">
        <v>176</v>
      </c>
      <c r="C146" s="5" t="s">
        <v>133</v>
      </c>
      <c r="D146" s="140">
        <f t="shared" si="9"/>
        <v>16.100000000000001</v>
      </c>
      <c r="E146" s="140">
        <f>E147+E148</f>
        <v>16.100000000000001</v>
      </c>
      <c r="F146" s="140">
        <f>F147+F148</f>
        <v>15.8</v>
      </c>
    </row>
    <row r="147" spans="1:6" ht="26.4" x14ac:dyDescent="0.25">
      <c r="A147" s="129" t="s">
        <v>353</v>
      </c>
      <c r="B147" s="170" t="s">
        <v>288</v>
      </c>
      <c r="C147" s="511"/>
      <c r="D147" s="140">
        <f t="shared" si="9"/>
        <v>16.100000000000001</v>
      </c>
      <c r="E147" s="145">
        <v>16.100000000000001</v>
      </c>
      <c r="F147" s="146">
        <v>15.8</v>
      </c>
    </row>
    <row r="148" spans="1:6" x14ac:dyDescent="0.25">
      <c r="A148" s="129" t="s">
        <v>354</v>
      </c>
      <c r="B148" s="168" t="s">
        <v>238</v>
      </c>
      <c r="C148" s="512"/>
      <c r="D148" s="140">
        <f t="shared" si="9"/>
        <v>0</v>
      </c>
      <c r="E148" s="145">
        <v>0</v>
      </c>
      <c r="F148" s="146">
        <v>0</v>
      </c>
    </row>
    <row r="149" spans="1:6" x14ac:dyDescent="0.25">
      <c r="A149" s="96" t="s">
        <v>52</v>
      </c>
      <c r="B149" s="268" t="s">
        <v>194</v>
      </c>
      <c r="C149" s="5"/>
      <c r="D149" s="140">
        <f t="shared" si="9"/>
        <v>222.27999999999994</v>
      </c>
      <c r="E149" s="140">
        <f>E150+E154+E158+E161+E163+E152</f>
        <v>222.27999999999994</v>
      </c>
      <c r="F149" s="140">
        <f>F150+F154+F158+F161+F163+F152</f>
        <v>140.17000000000002</v>
      </c>
    </row>
    <row r="150" spans="1:6" x14ac:dyDescent="0.25">
      <c r="A150" s="129" t="s">
        <v>54</v>
      </c>
      <c r="B150" s="167" t="s">
        <v>97</v>
      </c>
      <c r="C150" s="5" t="s">
        <v>127</v>
      </c>
      <c r="D150" s="140">
        <f t="shared" si="9"/>
        <v>5.2</v>
      </c>
      <c r="E150" s="140">
        <f>E151</f>
        <v>5.2</v>
      </c>
      <c r="F150" s="140">
        <f>F151</f>
        <v>0</v>
      </c>
    </row>
    <row r="151" spans="1:6" x14ac:dyDescent="0.25">
      <c r="A151" s="157" t="s">
        <v>118</v>
      </c>
      <c r="B151" s="168" t="s">
        <v>238</v>
      </c>
      <c r="C151" s="130"/>
      <c r="D151" s="140">
        <f t="shared" si="9"/>
        <v>5.2</v>
      </c>
      <c r="E151" s="145">
        <v>5.2</v>
      </c>
      <c r="F151" s="145">
        <v>0</v>
      </c>
    </row>
    <row r="152" spans="1:6" ht="26.4" x14ac:dyDescent="0.25">
      <c r="A152" s="96" t="s">
        <v>55</v>
      </c>
      <c r="B152" s="184" t="s">
        <v>98</v>
      </c>
      <c r="C152" s="515" t="s">
        <v>129</v>
      </c>
      <c r="D152" s="140">
        <f t="shared" si="9"/>
        <v>17.63</v>
      </c>
      <c r="E152" s="140">
        <f>E153</f>
        <v>17.63</v>
      </c>
      <c r="F152" s="140">
        <f>F153</f>
        <v>17.37</v>
      </c>
    </row>
    <row r="153" spans="1:6" ht="14.25" customHeight="1" x14ac:dyDescent="0.25">
      <c r="A153" s="96" t="s">
        <v>119</v>
      </c>
      <c r="B153" s="168" t="s">
        <v>399</v>
      </c>
      <c r="C153" s="519"/>
      <c r="D153" s="140">
        <f>E153</f>
        <v>17.63</v>
      </c>
      <c r="E153" s="145">
        <v>17.63</v>
      </c>
      <c r="F153" s="145">
        <v>17.37</v>
      </c>
    </row>
    <row r="154" spans="1:6" ht="26.4" x14ac:dyDescent="0.25">
      <c r="A154" s="96" t="s">
        <v>187</v>
      </c>
      <c r="B154" s="192" t="s">
        <v>99</v>
      </c>
      <c r="C154" s="508" t="s">
        <v>131</v>
      </c>
      <c r="D154" s="140">
        <f t="shared" ref="D154:D163" si="10">E154</f>
        <v>182.04999999999998</v>
      </c>
      <c r="E154" s="140">
        <f>E155+E156+E157</f>
        <v>182.04999999999998</v>
      </c>
      <c r="F154" s="140">
        <f>F155+F156+F157</f>
        <v>110.4</v>
      </c>
    </row>
    <row r="155" spans="1:6" x14ac:dyDescent="0.25">
      <c r="A155" s="129" t="s">
        <v>355</v>
      </c>
      <c r="B155" s="193" t="s">
        <v>238</v>
      </c>
      <c r="C155" s="520"/>
      <c r="D155" s="140">
        <f t="shared" si="10"/>
        <v>180.45</v>
      </c>
      <c r="E155" s="145">
        <v>180.45</v>
      </c>
      <c r="F155" s="145">
        <v>110.4</v>
      </c>
    </row>
    <row r="156" spans="1:6" x14ac:dyDescent="0.25">
      <c r="A156" s="129" t="s">
        <v>393</v>
      </c>
      <c r="B156" s="188" t="s">
        <v>308</v>
      </c>
      <c r="C156" s="520"/>
      <c r="D156" s="140">
        <f t="shared" si="10"/>
        <v>1.6</v>
      </c>
      <c r="E156" s="145">
        <v>1.6</v>
      </c>
      <c r="F156" s="145">
        <v>0</v>
      </c>
    </row>
    <row r="157" spans="1:6" x14ac:dyDescent="0.25">
      <c r="A157" s="129" t="s">
        <v>491</v>
      </c>
      <c r="B157" s="194" t="s">
        <v>166</v>
      </c>
      <c r="C157" s="521"/>
      <c r="D157" s="140">
        <f t="shared" si="10"/>
        <v>0</v>
      </c>
      <c r="E157" s="145">
        <v>0</v>
      </c>
      <c r="F157" s="145">
        <v>0</v>
      </c>
    </row>
    <row r="158" spans="1:6" ht="26.4" x14ac:dyDescent="0.25">
      <c r="A158" s="96" t="s">
        <v>188</v>
      </c>
      <c r="B158" s="174" t="s">
        <v>176</v>
      </c>
      <c r="C158" s="137" t="s">
        <v>133</v>
      </c>
      <c r="D158" s="140">
        <f t="shared" si="10"/>
        <v>12.7</v>
      </c>
      <c r="E158" s="140">
        <f>E160+E159</f>
        <v>12.7</v>
      </c>
      <c r="F158" s="140">
        <f>F160+F159</f>
        <v>12.399999999999999</v>
      </c>
    </row>
    <row r="159" spans="1:6" x14ac:dyDescent="0.25">
      <c r="A159" s="96"/>
      <c r="B159" s="93" t="s">
        <v>238</v>
      </c>
      <c r="C159" s="9"/>
      <c r="D159" s="140">
        <f t="shared" si="10"/>
        <v>3.3</v>
      </c>
      <c r="E159" s="145">
        <v>3.3</v>
      </c>
      <c r="F159" s="145">
        <v>3.2</v>
      </c>
    </row>
    <row r="160" spans="1:6" ht="26.4" x14ac:dyDescent="0.25">
      <c r="A160" s="129" t="s">
        <v>189</v>
      </c>
      <c r="B160" s="170" t="s">
        <v>288</v>
      </c>
      <c r="C160" s="9"/>
      <c r="D160" s="140">
        <f t="shared" si="10"/>
        <v>9.4</v>
      </c>
      <c r="E160" s="145">
        <v>9.4</v>
      </c>
      <c r="F160" s="146">
        <v>9.1999999999999993</v>
      </c>
    </row>
    <row r="161" spans="1:6" x14ac:dyDescent="0.25">
      <c r="A161" s="96" t="s">
        <v>306</v>
      </c>
      <c r="B161" s="88" t="s">
        <v>364</v>
      </c>
      <c r="C161" s="5" t="s">
        <v>172</v>
      </c>
      <c r="D161" s="140">
        <f t="shared" si="10"/>
        <v>0</v>
      </c>
      <c r="E161" s="140">
        <f>E162</f>
        <v>0</v>
      </c>
      <c r="F161" s="140">
        <f>F162</f>
        <v>0</v>
      </c>
    </row>
    <row r="162" spans="1:6" ht="26.4" x14ac:dyDescent="0.25">
      <c r="A162" s="129" t="s">
        <v>307</v>
      </c>
      <c r="B162" s="170" t="s">
        <v>288</v>
      </c>
      <c r="C162" s="9"/>
      <c r="D162" s="140">
        <f t="shared" si="10"/>
        <v>0</v>
      </c>
      <c r="E162" s="145"/>
      <c r="F162" s="146"/>
    </row>
    <row r="163" spans="1:6" x14ac:dyDescent="0.25">
      <c r="A163" s="129" t="s">
        <v>394</v>
      </c>
      <c r="B163" s="167" t="s">
        <v>72</v>
      </c>
      <c r="C163" s="5" t="s">
        <v>128</v>
      </c>
      <c r="D163" s="140">
        <f t="shared" si="10"/>
        <v>4.7</v>
      </c>
      <c r="E163" s="140">
        <f>E164</f>
        <v>4.7</v>
      </c>
      <c r="F163" s="140">
        <f>F164</f>
        <v>0</v>
      </c>
    </row>
    <row r="164" spans="1:6" x14ac:dyDescent="0.25">
      <c r="A164" s="129" t="s">
        <v>395</v>
      </c>
      <c r="B164" s="168" t="s">
        <v>238</v>
      </c>
      <c r="C164" s="16"/>
      <c r="D164" s="140">
        <f>E164</f>
        <v>4.7</v>
      </c>
      <c r="E164" s="145">
        <v>4.7</v>
      </c>
      <c r="F164" s="146">
        <v>0</v>
      </c>
    </row>
    <row r="165" spans="1:6" x14ac:dyDescent="0.25">
      <c r="A165" s="195" t="s">
        <v>56</v>
      </c>
      <c r="B165" s="306" t="s">
        <v>195</v>
      </c>
      <c r="C165" s="307"/>
      <c r="D165" s="270">
        <f t="shared" ref="D165:D173" si="11">E165</f>
        <v>1068.7249999999999</v>
      </c>
      <c r="E165" s="270">
        <f>E166+E170+E174+E177+E180+E182+E168</f>
        <v>1068.7249999999999</v>
      </c>
      <c r="F165" s="270">
        <f>F166+F170+F174+F177+F180+F182+F168</f>
        <v>582.66499999999996</v>
      </c>
    </row>
    <row r="166" spans="1:6" x14ac:dyDescent="0.25">
      <c r="A166" s="195" t="s">
        <v>58</v>
      </c>
      <c r="B166" s="167" t="s">
        <v>97</v>
      </c>
      <c r="C166" s="5" t="s">
        <v>127</v>
      </c>
      <c r="D166" s="140">
        <f t="shared" si="11"/>
        <v>19.399999999999999</v>
      </c>
      <c r="E166" s="140">
        <f>E167</f>
        <v>19.399999999999999</v>
      </c>
      <c r="F166" s="140">
        <f>F167</f>
        <v>0</v>
      </c>
    </row>
    <row r="167" spans="1:6" x14ac:dyDescent="0.25">
      <c r="A167" s="196" t="s">
        <v>120</v>
      </c>
      <c r="B167" s="168" t="s">
        <v>238</v>
      </c>
      <c r="C167" s="130"/>
      <c r="D167" s="140">
        <f t="shared" si="11"/>
        <v>19.399999999999999</v>
      </c>
      <c r="E167" s="145">
        <f>E151+E107+E94+E134</f>
        <v>19.399999999999999</v>
      </c>
      <c r="F167" s="145">
        <f>F151+F107+F94</f>
        <v>0</v>
      </c>
    </row>
    <row r="168" spans="1:6" ht="26.4" x14ac:dyDescent="0.25">
      <c r="A168" s="96" t="s">
        <v>59</v>
      </c>
      <c r="B168" s="184" t="s">
        <v>98</v>
      </c>
      <c r="C168" s="515" t="s">
        <v>129</v>
      </c>
      <c r="D168" s="140">
        <f t="shared" si="11"/>
        <v>47.23</v>
      </c>
      <c r="E168" s="21">
        <f>E169</f>
        <v>47.23</v>
      </c>
      <c r="F168" s="21">
        <f>F169</f>
        <v>46.55</v>
      </c>
    </row>
    <row r="169" spans="1:6" ht="15" customHeight="1" x14ac:dyDescent="0.25">
      <c r="A169" s="96" t="s">
        <v>356</v>
      </c>
      <c r="B169" s="168" t="s">
        <v>399</v>
      </c>
      <c r="C169" s="519"/>
      <c r="D169" s="140">
        <f t="shared" si="11"/>
        <v>47.23</v>
      </c>
      <c r="E169" s="145">
        <f>E153+E136+E120</f>
        <v>47.23</v>
      </c>
      <c r="F169" s="145">
        <f>F153+F136+F120</f>
        <v>46.55</v>
      </c>
    </row>
    <row r="170" spans="1:6" ht="26.4" x14ac:dyDescent="0.25">
      <c r="A170" s="195" t="s">
        <v>190</v>
      </c>
      <c r="B170" s="192" t="s">
        <v>99</v>
      </c>
      <c r="C170" s="508" t="s">
        <v>131</v>
      </c>
      <c r="D170" s="140">
        <f t="shared" si="11"/>
        <v>902.55499999999995</v>
      </c>
      <c r="E170" s="140">
        <f>E171+E172+E173</f>
        <v>902.55499999999995</v>
      </c>
      <c r="F170" s="140">
        <f>F171+F172+F173</f>
        <v>494.61500000000001</v>
      </c>
    </row>
    <row r="171" spans="1:6" x14ac:dyDescent="0.25">
      <c r="A171" s="196" t="s">
        <v>191</v>
      </c>
      <c r="B171" s="197" t="s">
        <v>238</v>
      </c>
      <c r="C171" s="509"/>
      <c r="D171" s="140">
        <f t="shared" si="11"/>
        <v>879.5</v>
      </c>
      <c r="E171" s="145">
        <f>E155+E138+E122+E109+E96</f>
        <v>879.5</v>
      </c>
      <c r="F171" s="145">
        <f>F155+F138+F122+F109+F96</f>
        <v>493.815</v>
      </c>
    </row>
    <row r="172" spans="1:6" x14ac:dyDescent="0.25">
      <c r="A172" s="196" t="s">
        <v>253</v>
      </c>
      <c r="B172" s="190" t="s">
        <v>242</v>
      </c>
      <c r="C172" s="509"/>
      <c r="D172" s="140">
        <f t="shared" si="11"/>
        <v>22.254999999999999</v>
      </c>
      <c r="E172" s="145">
        <f>E156+E139+E124+E97+E110</f>
        <v>22.254999999999999</v>
      </c>
      <c r="F172" s="145">
        <f>F156+F139+F124+F97+F110</f>
        <v>0</v>
      </c>
    </row>
    <row r="173" spans="1:6" x14ac:dyDescent="0.25">
      <c r="A173" s="196" t="s">
        <v>401</v>
      </c>
      <c r="B173" s="191" t="s">
        <v>166</v>
      </c>
      <c r="C173" s="510"/>
      <c r="D173" s="140">
        <f t="shared" si="11"/>
        <v>0.8</v>
      </c>
      <c r="E173" s="145">
        <f>E123+E157+E140</f>
        <v>0.8</v>
      </c>
      <c r="F173" s="145">
        <f>F123+F157+F140</f>
        <v>0.8</v>
      </c>
    </row>
    <row r="174" spans="1:6" ht="26.4" x14ac:dyDescent="0.25">
      <c r="A174" s="195" t="s">
        <v>192</v>
      </c>
      <c r="B174" s="174" t="s">
        <v>176</v>
      </c>
      <c r="C174" s="137" t="s">
        <v>133</v>
      </c>
      <c r="D174" s="140">
        <f>E174</f>
        <v>54.44</v>
      </c>
      <c r="E174" s="140">
        <f>E175+E176</f>
        <v>54.44</v>
      </c>
      <c r="F174" s="140">
        <f>F175+F176</f>
        <v>41.1</v>
      </c>
    </row>
    <row r="175" spans="1:6" x14ac:dyDescent="0.25">
      <c r="A175" s="196" t="s">
        <v>193</v>
      </c>
      <c r="B175" s="168" t="s">
        <v>166</v>
      </c>
      <c r="C175" s="9"/>
      <c r="D175" s="140">
        <f t="shared" ref="D175:D188" si="12">E175</f>
        <v>41.839999999999996</v>
      </c>
      <c r="E175" s="145">
        <f>E160+E147+E112+E99</f>
        <v>41.839999999999996</v>
      </c>
      <c r="F175" s="145">
        <f>F160+F147+F112+F99</f>
        <v>41.1</v>
      </c>
    </row>
    <row r="176" spans="1:6" x14ac:dyDescent="0.25">
      <c r="A176" s="196" t="s">
        <v>396</v>
      </c>
      <c r="B176" s="168" t="s">
        <v>238</v>
      </c>
      <c r="C176" s="9"/>
      <c r="D176" s="140">
        <f t="shared" si="12"/>
        <v>12.600000000000001</v>
      </c>
      <c r="E176" s="145">
        <f>+E159+E100</f>
        <v>12.600000000000001</v>
      </c>
      <c r="F176" s="145">
        <v>0</v>
      </c>
    </row>
    <row r="177" spans="1:6" x14ac:dyDescent="0.25">
      <c r="A177" s="195" t="s">
        <v>254</v>
      </c>
      <c r="B177" s="88" t="s">
        <v>364</v>
      </c>
      <c r="C177" s="5" t="s">
        <v>172</v>
      </c>
      <c r="D177" s="140">
        <f t="shared" si="12"/>
        <v>13.5</v>
      </c>
      <c r="E177" s="140">
        <f>+E178+E179</f>
        <v>13.5</v>
      </c>
      <c r="F177" s="140">
        <f>F178</f>
        <v>0.4</v>
      </c>
    </row>
    <row r="178" spans="1:6" ht="26.4" x14ac:dyDescent="0.25">
      <c r="A178" s="196" t="s">
        <v>255</v>
      </c>
      <c r="B178" s="170" t="s">
        <v>288</v>
      </c>
      <c r="C178" s="9"/>
      <c r="D178" s="140">
        <f t="shared" si="12"/>
        <v>13.5</v>
      </c>
      <c r="E178" s="145">
        <f>E162+E143+E127+E115+E102</f>
        <v>13.5</v>
      </c>
      <c r="F178" s="145">
        <f>F162+F143+F127+F115+F102</f>
        <v>0.4</v>
      </c>
    </row>
    <row r="179" spans="1:6" x14ac:dyDescent="0.25">
      <c r="A179" s="196" t="s">
        <v>510</v>
      </c>
      <c r="B179" s="170" t="s">
        <v>238</v>
      </c>
      <c r="C179" s="9"/>
      <c r="D179" s="140">
        <f t="shared" si="12"/>
        <v>0</v>
      </c>
      <c r="E179" s="145">
        <f>+E126+E142</f>
        <v>0</v>
      </c>
      <c r="F179" s="145"/>
    </row>
    <row r="180" spans="1:6" x14ac:dyDescent="0.25">
      <c r="A180" s="195" t="s">
        <v>256</v>
      </c>
      <c r="B180" s="167" t="s">
        <v>72</v>
      </c>
      <c r="C180" s="136" t="s">
        <v>128</v>
      </c>
      <c r="D180" s="140">
        <f t="shared" si="12"/>
        <v>29.7</v>
      </c>
      <c r="E180" s="140">
        <f>E181</f>
        <v>29.7</v>
      </c>
      <c r="F180" s="140">
        <f>F181</f>
        <v>0</v>
      </c>
    </row>
    <row r="181" spans="1:6" x14ac:dyDescent="0.25">
      <c r="A181" s="196" t="s">
        <v>257</v>
      </c>
      <c r="B181" s="168" t="s">
        <v>238</v>
      </c>
      <c r="C181" s="14"/>
      <c r="D181" s="140">
        <f t="shared" si="12"/>
        <v>29.7</v>
      </c>
      <c r="E181" s="145">
        <f>E104+E117+E129+E145+E164</f>
        <v>29.7</v>
      </c>
      <c r="F181" s="145">
        <f>F104+F117+F129+F145</f>
        <v>0</v>
      </c>
    </row>
    <row r="182" spans="1:6" x14ac:dyDescent="0.25">
      <c r="A182" s="195" t="s">
        <v>397</v>
      </c>
      <c r="B182" s="167" t="s">
        <v>141</v>
      </c>
      <c r="C182" s="5" t="s">
        <v>404</v>
      </c>
      <c r="D182" s="140">
        <f t="shared" si="12"/>
        <v>1.9</v>
      </c>
      <c r="E182" s="140">
        <f>E183</f>
        <v>1.9</v>
      </c>
      <c r="F182" s="140">
        <f>F183</f>
        <v>0</v>
      </c>
    </row>
    <row r="183" spans="1:6" x14ac:dyDescent="0.25">
      <c r="A183" s="196" t="s">
        <v>398</v>
      </c>
      <c r="B183" s="168" t="s">
        <v>238</v>
      </c>
      <c r="C183" s="4"/>
      <c r="D183" s="140">
        <f t="shared" si="12"/>
        <v>1.9</v>
      </c>
      <c r="E183" s="151">
        <f>E131</f>
        <v>1.9</v>
      </c>
      <c r="F183" s="151">
        <f>F131</f>
        <v>0</v>
      </c>
    </row>
    <row r="184" spans="1:6" x14ac:dyDescent="0.25">
      <c r="A184" s="195" t="s">
        <v>60</v>
      </c>
      <c r="B184" s="273" t="s">
        <v>104</v>
      </c>
      <c r="C184" s="15"/>
      <c r="D184" s="140">
        <f t="shared" si="12"/>
        <v>574.19999999999993</v>
      </c>
      <c r="E184" s="152">
        <f>E185+E189</f>
        <v>574.19999999999993</v>
      </c>
      <c r="F184" s="152">
        <f>F185+F189</f>
        <v>508.70000000000005</v>
      </c>
    </row>
    <row r="185" spans="1:6" ht="26.4" x14ac:dyDescent="0.25">
      <c r="A185" s="195" t="s">
        <v>61</v>
      </c>
      <c r="B185" s="198" t="s">
        <v>98</v>
      </c>
      <c r="C185" s="17" t="s">
        <v>129</v>
      </c>
      <c r="D185" s="140">
        <f t="shared" si="12"/>
        <v>574.19999999999993</v>
      </c>
      <c r="E185" s="140">
        <f>E186+E187+E188</f>
        <v>574.19999999999993</v>
      </c>
      <c r="F185" s="140">
        <f>F186+F187+F188</f>
        <v>508.70000000000005</v>
      </c>
    </row>
    <row r="186" spans="1:6" x14ac:dyDescent="0.25">
      <c r="A186" s="157" t="s">
        <v>121</v>
      </c>
      <c r="B186" s="168" t="s">
        <v>238</v>
      </c>
      <c r="C186" s="18"/>
      <c r="D186" s="140">
        <f t="shared" si="12"/>
        <v>286.39999999999998</v>
      </c>
      <c r="E186" s="145">
        <v>286.39999999999998</v>
      </c>
      <c r="F186" s="145">
        <v>237.1</v>
      </c>
    </row>
    <row r="187" spans="1:6" x14ac:dyDescent="0.25">
      <c r="A187" s="157" t="s">
        <v>358</v>
      </c>
      <c r="B187" s="168" t="s">
        <v>308</v>
      </c>
      <c r="C187" s="18"/>
      <c r="D187" s="140">
        <f t="shared" si="12"/>
        <v>2.4</v>
      </c>
      <c r="E187" s="145">
        <v>2.4</v>
      </c>
      <c r="F187" s="145">
        <v>0</v>
      </c>
    </row>
    <row r="188" spans="1:6" ht="26.4" x14ac:dyDescent="0.25">
      <c r="A188" s="157" t="s">
        <v>357</v>
      </c>
      <c r="B188" s="173" t="s">
        <v>288</v>
      </c>
      <c r="C188" s="138"/>
      <c r="D188" s="140">
        <f t="shared" si="12"/>
        <v>285.39999999999998</v>
      </c>
      <c r="E188" s="145">
        <v>285.39999999999998</v>
      </c>
      <c r="F188" s="145">
        <v>271.60000000000002</v>
      </c>
    </row>
    <row r="189" spans="1:6" x14ac:dyDescent="0.25">
      <c r="A189" s="96" t="s">
        <v>359</v>
      </c>
      <c r="B189" s="88" t="s">
        <v>364</v>
      </c>
      <c r="C189" s="5" t="s">
        <v>172</v>
      </c>
      <c r="D189" s="140">
        <f>E189</f>
        <v>0</v>
      </c>
      <c r="E189" s="140">
        <f>E190</f>
        <v>0</v>
      </c>
      <c r="F189" s="140">
        <f>F190</f>
        <v>0</v>
      </c>
    </row>
    <row r="190" spans="1:6" ht="26.4" x14ac:dyDescent="0.25">
      <c r="A190" s="129" t="s">
        <v>360</v>
      </c>
      <c r="B190" s="170" t="s">
        <v>288</v>
      </c>
      <c r="C190" s="5"/>
      <c r="D190" s="140">
        <f t="shared" ref="D190:D200" si="13">E190</f>
        <v>0</v>
      </c>
      <c r="E190" s="145"/>
      <c r="F190" s="145"/>
    </row>
    <row r="191" spans="1:6" x14ac:dyDescent="0.25">
      <c r="A191" s="96" t="s">
        <v>62</v>
      </c>
      <c r="B191" s="272" t="s">
        <v>386</v>
      </c>
      <c r="C191" s="12"/>
      <c r="D191" s="140">
        <f t="shared" si="13"/>
        <v>427.673</v>
      </c>
      <c r="E191" s="140">
        <f t="shared" ref="E191:F192" si="14">E192</f>
        <v>427.673</v>
      </c>
      <c r="F191" s="140">
        <f t="shared" si="14"/>
        <v>0</v>
      </c>
    </row>
    <row r="192" spans="1:6" x14ac:dyDescent="0.25">
      <c r="A192" s="96" t="s">
        <v>63</v>
      </c>
      <c r="B192" s="166" t="s">
        <v>141</v>
      </c>
      <c r="C192" s="508" t="s">
        <v>404</v>
      </c>
      <c r="D192" s="140">
        <f t="shared" si="13"/>
        <v>427.673</v>
      </c>
      <c r="E192" s="140">
        <f t="shared" si="14"/>
        <v>427.673</v>
      </c>
      <c r="F192" s="140">
        <f t="shared" si="14"/>
        <v>0</v>
      </c>
    </row>
    <row r="193" spans="1:6" x14ac:dyDescent="0.25">
      <c r="A193" s="96" t="s">
        <v>122</v>
      </c>
      <c r="B193" s="171" t="s">
        <v>238</v>
      </c>
      <c r="C193" s="510"/>
      <c r="D193" s="140">
        <f t="shared" si="13"/>
        <v>427.673</v>
      </c>
      <c r="E193" s="145">
        <v>427.673</v>
      </c>
      <c r="F193" s="146">
        <v>0</v>
      </c>
    </row>
    <row r="194" spans="1:6" x14ac:dyDescent="0.25">
      <c r="A194" s="96" t="s">
        <v>64</v>
      </c>
      <c r="B194" s="274" t="s">
        <v>245</v>
      </c>
      <c r="C194" s="135" t="s">
        <v>127</v>
      </c>
      <c r="D194" s="140">
        <f t="shared" si="13"/>
        <v>61.222000000000001</v>
      </c>
      <c r="E194" s="143">
        <f t="shared" ref="E194:F195" si="15">E195</f>
        <v>61.222000000000001</v>
      </c>
      <c r="F194" s="143">
        <f t="shared" si="15"/>
        <v>53.392000000000003</v>
      </c>
    </row>
    <row r="195" spans="1:6" x14ac:dyDescent="0.25">
      <c r="A195" s="96" t="s">
        <v>65</v>
      </c>
      <c r="B195" s="167" t="s">
        <v>97</v>
      </c>
      <c r="C195" s="19"/>
      <c r="D195" s="140">
        <f t="shared" si="13"/>
        <v>61.222000000000001</v>
      </c>
      <c r="E195" s="143">
        <f t="shared" si="15"/>
        <v>61.222000000000001</v>
      </c>
      <c r="F195" s="143">
        <f t="shared" si="15"/>
        <v>53.392000000000003</v>
      </c>
    </row>
    <row r="196" spans="1:6" x14ac:dyDescent="0.25">
      <c r="A196" s="96" t="s">
        <v>196</v>
      </c>
      <c r="B196" s="186" t="s">
        <v>238</v>
      </c>
      <c r="C196" s="19"/>
      <c r="D196" s="140">
        <f t="shared" si="13"/>
        <v>61.222000000000001</v>
      </c>
      <c r="E196" s="146">
        <v>61.222000000000001</v>
      </c>
      <c r="F196" s="146">
        <v>53.392000000000003</v>
      </c>
    </row>
    <row r="197" spans="1:6" x14ac:dyDescent="0.25">
      <c r="A197" s="96" t="s">
        <v>237</v>
      </c>
      <c r="B197" s="273" t="s">
        <v>323</v>
      </c>
      <c r="C197" s="20"/>
      <c r="D197" s="140">
        <f t="shared" si="13"/>
        <v>176.8</v>
      </c>
      <c r="E197" s="164">
        <f>E198</f>
        <v>176.8</v>
      </c>
      <c r="F197" s="164">
        <f>F198</f>
        <v>162.80000000000001</v>
      </c>
    </row>
    <row r="198" spans="1:6" ht="27" customHeight="1" x14ac:dyDescent="0.25">
      <c r="A198" s="96" t="s">
        <v>197</v>
      </c>
      <c r="B198" s="184" t="s">
        <v>99</v>
      </c>
      <c r="C198" s="508" t="s">
        <v>131</v>
      </c>
      <c r="D198" s="140">
        <f t="shared" si="13"/>
        <v>176.8</v>
      </c>
      <c r="E198" s="128">
        <f>E199+E200</f>
        <v>176.8</v>
      </c>
      <c r="F198" s="128">
        <f>F199+F200</f>
        <v>162.80000000000001</v>
      </c>
    </row>
    <row r="199" spans="1:6" ht="26.4" x14ac:dyDescent="0.25">
      <c r="A199" s="96" t="s">
        <v>361</v>
      </c>
      <c r="B199" s="199" t="s">
        <v>288</v>
      </c>
      <c r="C199" s="509"/>
      <c r="D199" s="140">
        <f t="shared" si="13"/>
        <v>176.8</v>
      </c>
      <c r="E199" s="146">
        <v>176.8</v>
      </c>
      <c r="F199" s="146">
        <v>162.80000000000001</v>
      </c>
    </row>
    <row r="200" spans="1:6" ht="13.8" thickBot="1" x14ac:dyDescent="0.3">
      <c r="A200" s="96" t="s">
        <v>362</v>
      </c>
      <c r="B200" s="210" t="s">
        <v>238</v>
      </c>
      <c r="C200" s="509"/>
      <c r="D200" s="141">
        <f t="shared" si="13"/>
        <v>0</v>
      </c>
      <c r="E200" s="148">
        <v>0</v>
      </c>
      <c r="F200" s="148"/>
    </row>
    <row r="201" spans="1:6" ht="28.2" customHeight="1" thickBot="1" x14ac:dyDescent="0.3">
      <c r="A201" s="297" t="s">
        <v>258</v>
      </c>
      <c r="B201" s="299" t="s">
        <v>198</v>
      </c>
      <c r="C201" s="300"/>
      <c r="D201" s="452">
        <f>E201</f>
        <v>14063.699000000001</v>
      </c>
      <c r="E201" s="301">
        <f>E202+E207+E211+E215+E217+E219+E222+E225+E227+E229</f>
        <v>14063.699000000001</v>
      </c>
      <c r="F201" s="302">
        <f>F202+F207+F211+F215+F217+F219+F222+F225+F227+F229</f>
        <v>7797.0910000000003</v>
      </c>
    </row>
    <row r="202" spans="1:6" x14ac:dyDescent="0.25">
      <c r="A202" s="195" t="s">
        <v>246</v>
      </c>
      <c r="B202" s="298" t="s">
        <v>97</v>
      </c>
      <c r="C202" s="137" t="s">
        <v>127</v>
      </c>
      <c r="D202" s="165">
        <f t="shared" ref="D202:D237" si="16">E202</f>
        <v>6620.103000000001</v>
      </c>
      <c r="E202" s="165">
        <f>E203+E204+E205+E206</f>
        <v>6620.103000000001</v>
      </c>
      <c r="F202" s="165">
        <f>F203+F204+F205+F206</f>
        <v>5433.6949999999997</v>
      </c>
    </row>
    <row r="203" spans="1:6" x14ac:dyDescent="0.25">
      <c r="A203" s="196" t="s">
        <v>247</v>
      </c>
      <c r="B203" s="168" t="s">
        <v>238</v>
      </c>
      <c r="C203" s="130"/>
      <c r="D203" s="140">
        <f t="shared" si="16"/>
        <v>3515.7660000000005</v>
      </c>
      <c r="E203" s="145">
        <f>E15+E57+E62+E77+E86+E90+E167+E82+E196</f>
        <v>3515.7660000000005</v>
      </c>
      <c r="F203" s="145">
        <f>F15+F57+F62+F77+F86+F90+F167+F82+F196</f>
        <v>2520.3029999999994</v>
      </c>
    </row>
    <row r="204" spans="1:6" ht="26.4" x14ac:dyDescent="0.25">
      <c r="A204" s="196" t="s">
        <v>259</v>
      </c>
      <c r="B204" s="170" t="s">
        <v>288</v>
      </c>
      <c r="C204" s="130"/>
      <c r="D204" s="140">
        <f t="shared" si="16"/>
        <v>18.899999999999999</v>
      </c>
      <c r="E204" s="145">
        <f>E16</f>
        <v>18.899999999999999</v>
      </c>
      <c r="F204" s="145">
        <f>F16</f>
        <v>16.3</v>
      </c>
    </row>
    <row r="205" spans="1:6" x14ac:dyDescent="0.25">
      <c r="A205" s="196" t="s">
        <v>260</v>
      </c>
      <c r="B205" s="171" t="s">
        <v>389</v>
      </c>
      <c r="C205" s="130"/>
      <c r="D205" s="140">
        <f t="shared" si="16"/>
        <v>3007.3999999999996</v>
      </c>
      <c r="E205" s="145">
        <f>E78+E63+E58+E17</f>
        <v>3007.3999999999996</v>
      </c>
      <c r="F205" s="145">
        <f>F78+F63+F58+F17</f>
        <v>2897.0920000000001</v>
      </c>
    </row>
    <row r="206" spans="1:6" x14ac:dyDescent="0.25">
      <c r="A206" s="196" t="s">
        <v>261</v>
      </c>
      <c r="B206" s="175" t="s">
        <v>242</v>
      </c>
      <c r="C206" s="130"/>
      <c r="D206" s="140">
        <f t="shared" si="16"/>
        <v>78.037000000000006</v>
      </c>
      <c r="E206" s="145">
        <f>E91+E87+E83+E79+E64+E59</f>
        <v>78.037000000000006</v>
      </c>
      <c r="F206" s="145">
        <f>F91+F87+F83+F79+F64+F59</f>
        <v>0</v>
      </c>
    </row>
    <row r="207" spans="1:6" ht="26.4" x14ac:dyDescent="0.25">
      <c r="A207" s="195" t="s">
        <v>262</v>
      </c>
      <c r="B207" s="88" t="s">
        <v>98</v>
      </c>
      <c r="C207" s="9" t="s">
        <v>129</v>
      </c>
      <c r="D207" s="140">
        <f t="shared" si="16"/>
        <v>2572.4230000000002</v>
      </c>
      <c r="E207" s="140">
        <f>E208+E209+E210</f>
        <v>2572.4230000000002</v>
      </c>
      <c r="F207" s="140">
        <f>F208+F209+F210</f>
        <v>626.68000000000006</v>
      </c>
    </row>
    <row r="208" spans="1:6" x14ac:dyDescent="0.25">
      <c r="A208" s="196" t="s">
        <v>263</v>
      </c>
      <c r="B208" s="168" t="s">
        <v>238</v>
      </c>
      <c r="C208" s="130"/>
      <c r="D208" s="140">
        <f t="shared" si="16"/>
        <v>1814.223</v>
      </c>
      <c r="E208" s="145">
        <f>E186+E44+E169</f>
        <v>1814.223</v>
      </c>
      <c r="F208" s="145">
        <f>F186+F44+F169</f>
        <v>342.79</v>
      </c>
    </row>
    <row r="209" spans="1:6" ht="26.4" x14ac:dyDescent="0.25">
      <c r="A209" s="196" t="s">
        <v>264</v>
      </c>
      <c r="B209" s="170" t="s">
        <v>288</v>
      </c>
      <c r="C209" s="130"/>
      <c r="D209" s="140">
        <f t="shared" si="16"/>
        <v>755.8</v>
      </c>
      <c r="E209" s="145">
        <f>E45+E188+E19</f>
        <v>755.8</v>
      </c>
      <c r="F209" s="145">
        <f>F45+F188+F19</f>
        <v>283.89000000000004</v>
      </c>
    </row>
    <row r="210" spans="1:6" x14ac:dyDescent="0.25">
      <c r="A210" s="196" t="s">
        <v>265</v>
      </c>
      <c r="B210" s="175" t="s">
        <v>242</v>
      </c>
      <c r="C210" s="130"/>
      <c r="D210" s="140">
        <f t="shared" si="16"/>
        <v>2.4</v>
      </c>
      <c r="E210" s="145">
        <f>E187</f>
        <v>2.4</v>
      </c>
      <c r="F210" s="145">
        <f>F187</f>
        <v>0</v>
      </c>
    </row>
    <row r="211" spans="1:6" ht="26.4" x14ac:dyDescent="0.25">
      <c r="A211" s="195" t="s">
        <v>266</v>
      </c>
      <c r="B211" s="88" t="s">
        <v>99</v>
      </c>
      <c r="C211" s="5" t="s">
        <v>131</v>
      </c>
      <c r="D211" s="140">
        <f t="shared" si="16"/>
        <v>2683.4549999999999</v>
      </c>
      <c r="E211" s="140">
        <f>E212+E214+E213</f>
        <v>2683.4549999999999</v>
      </c>
      <c r="F211" s="140">
        <f>F212+F214+F213</f>
        <v>1613.7329999999999</v>
      </c>
    </row>
    <row r="212" spans="1:6" x14ac:dyDescent="0.25">
      <c r="A212" s="196" t="s">
        <v>267</v>
      </c>
      <c r="B212" s="168" t="s">
        <v>238</v>
      </c>
      <c r="C212" s="131"/>
      <c r="D212" s="140">
        <f t="shared" si="16"/>
        <v>2320.643</v>
      </c>
      <c r="E212" s="144">
        <f>E21+E171+E41+E200+E48</f>
        <v>2320.643</v>
      </c>
      <c r="F212" s="144">
        <f>F21+F171+F41+F200+F48</f>
        <v>1389.3969999999999</v>
      </c>
    </row>
    <row r="213" spans="1:6" ht="26.4" x14ac:dyDescent="0.25">
      <c r="A213" s="196" t="s">
        <v>268</v>
      </c>
      <c r="B213" s="158" t="s">
        <v>288</v>
      </c>
      <c r="C213" s="130"/>
      <c r="D213" s="140">
        <f t="shared" si="16"/>
        <v>247.40000000000003</v>
      </c>
      <c r="E213" s="144">
        <f>E22+E199+E173+E47</f>
        <v>247.40000000000003</v>
      </c>
      <c r="F213" s="144">
        <f>F22+F199+F173+F47</f>
        <v>224.33600000000004</v>
      </c>
    </row>
    <row r="214" spans="1:6" x14ac:dyDescent="0.25">
      <c r="A214" s="196" t="s">
        <v>269</v>
      </c>
      <c r="B214" s="186" t="s">
        <v>242</v>
      </c>
      <c r="C214" s="4"/>
      <c r="D214" s="140">
        <f t="shared" si="16"/>
        <v>115.41199999999999</v>
      </c>
      <c r="E214" s="144">
        <f>E23+E172</f>
        <v>115.41199999999999</v>
      </c>
      <c r="F214" s="144">
        <f>F23+F172</f>
        <v>0</v>
      </c>
    </row>
    <row r="215" spans="1:6" ht="27" customHeight="1" x14ac:dyDescent="0.25">
      <c r="A215" s="195" t="s">
        <v>270</v>
      </c>
      <c r="B215" s="200" t="s">
        <v>199</v>
      </c>
      <c r="C215" s="5" t="s">
        <v>130</v>
      </c>
      <c r="D215" s="140">
        <f t="shared" si="16"/>
        <v>130.22900000000001</v>
      </c>
      <c r="E215" s="140">
        <f>E216</f>
        <v>130.22900000000001</v>
      </c>
      <c r="F215" s="140">
        <f>F216</f>
        <v>15.2</v>
      </c>
    </row>
    <row r="216" spans="1:6" x14ac:dyDescent="0.25">
      <c r="A216" s="196" t="s">
        <v>271</v>
      </c>
      <c r="B216" s="168" t="s">
        <v>238</v>
      </c>
      <c r="C216" s="15"/>
      <c r="D216" s="140">
        <f t="shared" si="16"/>
        <v>130.22900000000001</v>
      </c>
      <c r="E216" s="144">
        <f>E25</f>
        <v>130.22900000000001</v>
      </c>
      <c r="F216" s="144">
        <f>F25</f>
        <v>15.2</v>
      </c>
    </row>
    <row r="217" spans="1:6" x14ac:dyDescent="0.25">
      <c r="A217" s="195" t="s">
        <v>272</v>
      </c>
      <c r="B217" s="167" t="s">
        <v>103</v>
      </c>
      <c r="C217" s="136" t="s">
        <v>132</v>
      </c>
      <c r="D217" s="140">
        <f t="shared" si="16"/>
        <v>1025.133</v>
      </c>
      <c r="E217" s="140">
        <f>E218</f>
        <v>1025.133</v>
      </c>
      <c r="F217" s="140">
        <f>F218</f>
        <v>0.32300000000000001</v>
      </c>
    </row>
    <row r="218" spans="1:6" x14ac:dyDescent="0.25">
      <c r="A218" s="195" t="s">
        <v>273</v>
      </c>
      <c r="B218" s="171" t="s">
        <v>238</v>
      </c>
      <c r="C218" s="4"/>
      <c r="D218" s="140">
        <f t="shared" si="16"/>
        <v>1025.133</v>
      </c>
      <c r="E218" s="144">
        <f>E27</f>
        <v>1025.133</v>
      </c>
      <c r="F218" s="144">
        <f>F27</f>
        <v>0.32300000000000001</v>
      </c>
    </row>
    <row r="219" spans="1:6" ht="26.4" x14ac:dyDescent="0.25">
      <c r="A219" s="195" t="s">
        <v>274</v>
      </c>
      <c r="B219" s="88" t="s">
        <v>176</v>
      </c>
      <c r="C219" s="137" t="s">
        <v>133</v>
      </c>
      <c r="D219" s="140">
        <f t="shared" si="16"/>
        <v>221</v>
      </c>
      <c r="E219" s="140">
        <f>E220+E221</f>
        <v>221</v>
      </c>
      <c r="F219" s="140">
        <f>F220+F221</f>
        <v>102.14</v>
      </c>
    </row>
    <row r="220" spans="1:6" ht="16.5" customHeight="1" x14ac:dyDescent="0.25">
      <c r="A220" s="196" t="s">
        <v>275</v>
      </c>
      <c r="B220" s="186" t="s">
        <v>238</v>
      </c>
      <c r="C220" s="5"/>
      <c r="D220" s="140">
        <f t="shared" si="16"/>
        <v>36</v>
      </c>
      <c r="E220" s="144">
        <f>E30+E176+E54</f>
        <v>36</v>
      </c>
      <c r="F220" s="144">
        <f>F30+F176+F54</f>
        <v>18.14</v>
      </c>
    </row>
    <row r="221" spans="1:6" ht="26.4" x14ac:dyDescent="0.25">
      <c r="A221" s="196" t="s">
        <v>276</v>
      </c>
      <c r="B221" s="158" t="s">
        <v>288</v>
      </c>
      <c r="C221" s="5"/>
      <c r="D221" s="140">
        <f t="shared" si="16"/>
        <v>185</v>
      </c>
      <c r="E221" s="144">
        <f>E53+E175+E29</f>
        <v>185</v>
      </c>
      <c r="F221" s="144">
        <f>F53+F175+F29</f>
        <v>84</v>
      </c>
    </row>
    <row r="222" spans="1:6" x14ac:dyDescent="0.25">
      <c r="A222" s="195" t="s">
        <v>277</v>
      </c>
      <c r="B222" s="88" t="s">
        <v>363</v>
      </c>
      <c r="C222" s="5" t="s">
        <v>172</v>
      </c>
      <c r="D222" s="140">
        <f t="shared" si="16"/>
        <v>25.5</v>
      </c>
      <c r="E222" s="140">
        <f>E223+E224</f>
        <v>25.5</v>
      </c>
      <c r="F222" s="140">
        <f>F223+F224</f>
        <v>5.32</v>
      </c>
    </row>
    <row r="223" spans="1:6" ht="26.4" x14ac:dyDescent="0.25">
      <c r="A223" s="196" t="s">
        <v>278</v>
      </c>
      <c r="B223" s="170" t="s">
        <v>288</v>
      </c>
      <c r="C223" s="9"/>
      <c r="D223" s="140">
        <f t="shared" si="16"/>
        <v>20.5</v>
      </c>
      <c r="E223" s="144">
        <f>E178+E190+E49</f>
        <v>20.5</v>
      </c>
      <c r="F223" s="144">
        <f>F178+F190+F49</f>
        <v>5.32</v>
      </c>
    </row>
    <row r="224" spans="1:6" x14ac:dyDescent="0.25">
      <c r="A224" s="196" t="s">
        <v>400</v>
      </c>
      <c r="B224" s="186" t="s">
        <v>238</v>
      </c>
      <c r="C224" s="9"/>
      <c r="D224" s="140">
        <f t="shared" si="16"/>
        <v>5</v>
      </c>
      <c r="E224" s="144">
        <f>E38+E179</f>
        <v>5</v>
      </c>
      <c r="F224" s="144">
        <f>F38</f>
        <v>0</v>
      </c>
    </row>
    <row r="225" spans="1:7" x14ac:dyDescent="0.25">
      <c r="A225" s="195" t="s">
        <v>279</v>
      </c>
      <c r="B225" s="167" t="s">
        <v>72</v>
      </c>
      <c r="C225" s="5" t="s">
        <v>128</v>
      </c>
      <c r="D225" s="140">
        <f t="shared" si="16"/>
        <v>139.983</v>
      </c>
      <c r="E225" s="140">
        <f>E226</f>
        <v>139.983</v>
      </c>
      <c r="F225" s="140">
        <f>F226</f>
        <v>0</v>
      </c>
    </row>
    <row r="226" spans="1:7" x14ac:dyDescent="0.25">
      <c r="A226" s="196" t="s">
        <v>280</v>
      </c>
      <c r="B226" s="168" t="s">
        <v>238</v>
      </c>
      <c r="C226" s="16"/>
      <c r="D226" s="140">
        <f t="shared" si="16"/>
        <v>139.983</v>
      </c>
      <c r="E226" s="145">
        <f>E32+E181</f>
        <v>139.983</v>
      </c>
      <c r="F226" s="145">
        <f>F32+F181</f>
        <v>0</v>
      </c>
    </row>
    <row r="227" spans="1:7" ht="25.5" customHeight="1" x14ac:dyDescent="0.25">
      <c r="A227" s="195" t="s">
        <v>281</v>
      </c>
      <c r="B227" s="88" t="s">
        <v>140</v>
      </c>
      <c r="C227" s="5" t="s">
        <v>31</v>
      </c>
      <c r="D227" s="140">
        <f t="shared" si="16"/>
        <v>213.5</v>
      </c>
      <c r="E227" s="140">
        <f>E228</f>
        <v>213.5</v>
      </c>
      <c r="F227" s="140">
        <f>F228</f>
        <v>0</v>
      </c>
    </row>
    <row r="228" spans="1:7" x14ac:dyDescent="0.25">
      <c r="A228" s="196" t="s">
        <v>282</v>
      </c>
      <c r="B228" s="168" t="s">
        <v>238</v>
      </c>
      <c r="C228" s="16"/>
      <c r="D228" s="140">
        <f t="shared" si="16"/>
        <v>213.5</v>
      </c>
      <c r="E228" s="144">
        <f>E34</f>
        <v>213.5</v>
      </c>
      <c r="F228" s="144">
        <f>F34</f>
        <v>0</v>
      </c>
    </row>
    <row r="229" spans="1:7" x14ac:dyDescent="0.25">
      <c r="A229" s="195" t="s">
        <v>283</v>
      </c>
      <c r="B229" s="167" t="s">
        <v>141</v>
      </c>
      <c r="C229" s="5" t="s">
        <v>404</v>
      </c>
      <c r="D229" s="140">
        <f t="shared" si="16"/>
        <v>432.37299999999999</v>
      </c>
      <c r="E229" s="140">
        <f>E230</f>
        <v>432.37299999999999</v>
      </c>
      <c r="F229" s="140">
        <f>F230</f>
        <v>0</v>
      </c>
    </row>
    <row r="230" spans="1:7" x14ac:dyDescent="0.25">
      <c r="A230" s="196" t="s">
        <v>284</v>
      </c>
      <c r="B230" s="168" t="s">
        <v>238</v>
      </c>
      <c r="C230" s="16"/>
      <c r="D230" s="140">
        <f t="shared" si="16"/>
        <v>432.37299999999999</v>
      </c>
      <c r="E230" s="144">
        <f>E36+E192+E182</f>
        <v>432.37299999999999</v>
      </c>
      <c r="F230" s="144">
        <f>F36+F192+F182</f>
        <v>0</v>
      </c>
    </row>
    <row r="231" spans="1:7" x14ac:dyDescent="0.25">
      <c r="A231" s="453" t="s">
        <v>310</v>
      </c>
      <c r="B231" s="272" t="s">
        <v>200</v>
      </c>
      <c r="C231" s="425"/>
      <c r="D231" s="270">
        <f t="shared" si="16"/>
        <v>0</v>
      </c>
      <c r="E231" s="454"/>
      <c r="F231" s="454"/>
    </row>
    <row r="232" spans="1:7" x14ac:dyDescent="0.25">
      <c r="A232" s="196"/>
      <c r="B232" s="275" t="s">
        <v>583</v>
      </c>
      <c r="C232" s="4"/>
      <c r="D232" s="140">
        <f t="shared" si="16"/>
        <v>9632.85</v>
      </c>
      <c r="E232" s="140">
        <f>E203+E208+E212+E216+E218+E220+E226+E228+E230+E224</f>
        <v>9632.85</v>
      </c>
      <c r="F232" s="140">
        <f>F203+F208+F212+F216+F218+F220+F226+F228+F230+F224</f>
        <v>4286.1530000000002</v>
      </c>
      <c r="G232" s="6"/>
    </row>
    <row r="233" spans="1:7" ht="13.5" customHeight="1" x14ac:dyDescent="0.25">
      <c r="A233" s="196"/>
      <c r="B233" s="275" t="s">
        <v>582</v>
      </c>
      <c r="C233" s="4"/>
      <c r="D233" s="140">
        <f t="shared" si="16"/>
        <v>1227.6000000000001</v>
      </c>
      <c r="E233" s="145">
        <f>E221+E213+E209+E204+E223</f>
        <v>1227.6000000000001</v>
      </c>
      <c r="F233" s="145">
        <f>F221+F213+F209+F204+F223</f>
        <v>613.84600000000012</v>
      </c>
    </row>
    <row r="234" spans="1:7" ht="12.75" customHeight="1" x14ac:dyDescent="0.25">
      <c r="A234" s="196"/>
      <c r="B234" s="275" t="s">
        <v>581</v>
      </c>
      <c r="C234" s="4"/>
      <c r="D234" s="140">
        <f t="shared" si="16"/>
        <v>3007.3999999999996</v>
      </c>
      <c r="E234" s="145">
        <f>E205</f>
        <v>3007.3999999999996</v>
      </c>
      <c r="F234" s="145">
        <f>F205</f>
        <v>2897.0920000000001</v>
      </c>
    </row>
    <row r="235" spans="1:7" ht="14.25" customHeight="1" x14ac:dyDescent="0.25">
      <c r="A235" s="196"/>
      <c r="B235" s="186" t="s">
        <v>492</v>
      </c>
      <c r="C235" s="4"/>
      <c r="D235" s="140">
        <f t="shared" si="16"/>
        <v>195.84899999999999</v>
      </c>
      <c r="E235" s="145">
        <f>E214+E210+E206</f>
        <v>195.84899999999999</v>
      </c>
      <c r="F235" s="145">
        <f>F214+F210+F206</f>
        <v>0</v>
      </c>
    </row>
    <row r="236" spans="1:7" x14ac:dyDescent="0.25">
      <c r="A236" s="455"/>
      <c r="B236" s="272" t="s">
        <v>201</v>
      </c>
      <c r="C236" s="425"/>
      <c r="D236" s="270">
        <f t="shared" si="16"/>
        <v>14063.699000000001</v>
      </c>
      <c r="E236" s="270">
        <f>SUM(E232:E235)</f>
        <v>14063.699000000001</v>
      </c>
      <c r="F236" s="270">
        <f>SUM(F232:F235)</f>
        <v>7797.0910000000003</v>
      </c>
    </row>
    <row r="237" spans="1:7" ht="15.75" customHeight="1" x14ac:dyDescent="0.25">
      <c r="A237" s="196"/>
      <c r="B237" s="149" t="s">
        <v>319</v>
      </c>
      <c r="C237" s="10"/>
      <c r="D237" s="140">
        <f t="shared" si="16"/>
        <v>13631.326000000001</v>
      </c>
      <c r="E237" s="140">
        <f t="shared" ref="E237:F237" si="17">E201-E229</f>
        <v>13631.326000000001</v>
      </c>
      <c r="F237" s="140">
        <f t="shared" si="17"/>
        <v>7797.0910000000003</v>
      </c>
    </row>
  </sheetData>
  <mergeCells count="25">
    <mergeCell ref="C198:C200"/>
    <mergeCell ref="C119:C120"/>
    <mergeCell ref="C135:C136"/>
    <mergeCell ref="C152:C153"/>
    <mergeCell ref="C168:C169"/>
    <mergeCell ref="C137:C140"/>
    <mergeCell ref="C154:C157"/>
    <mergeCell ref="C170:C173"/>
    <mergeCell ref="C192:C193"/>
    <mergeCell ref="C147:C148"/>
    <mergeCell ref="C121:C124"/>
    <mergeCell ref="C46:C47"/>
    <mergeCell ref="D8:D11"/>
    <mergeCell ref="E8:F8"/>
    <mergeCell ref="E9:F9"/>
    <mergeCell ref="C81:C83"/>
    <mergeCell ref="C18:C19"/>
    <mergeCell ref="C37:C38"/>
    <mergeCell ref="F10:F11"/>
    <mergeCell ref="A6:F6"/>
    <mergeCell ref="E10:E11"/>
    <mergeCell ref="A5:F5"/>
    <mergeCell ref="A8:A10"/>
    <mergeCell ref="B8:B11"/>
    <mergeCell ref="C8:C11"/>
  </mergeCells>
  <phoneticPr fontId="2" type="noConversion"/>
  <pageMargins left="0" right="0"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63"/>
  <sheetViews>
    <sheetView topLeftCell="B3" workbookViewId="0">
      <selection activeCell="B17" sqref="A17:XFD17"/>
    </sheetView>
  </sheetViews>
  <sheetFormatPr defaultColWidth="8.6640625" defaultRowHeight="12" x14ac:dyDescent="0.25"/>
  <cols>
    <col min="1" max="1" width="4.109375" style="278" customWidth="1"/>
    <col min="2" max="2" width="16.6640625" style="278" customWidth="1"/>
    <col min="3" max="3" width="8.6640625" style="278" customWidth="1"/>
    <col min="4" max="4" width="7" style="277" customWidth="1"/>
    <col min="5" max="5" width="7.6640625" style="278" customWidth="1"/>
    <col min="6" max="6" width="7.44140625" style="278" customWidth="1"/>
    <col min="7" max="7" width="8.6640625" style="278" customWidth="1"/>
    <col min="8" max="8" width="8" style="278" customWidth="1"/>
    <col min="9" max="9" width="7.6640625" style="278" customWidth="1"/>
    <col min="10" max="10" width="7.44140625" style="278" customWidth="1"/>
    <col min="11" max="11" width="7.109375" style="278" customWidth="1"/>
    <col min="12" max="12" width="7.88671875" style="278" customWidth="1"/>
    <col min="13" max="14" width="8.33203125" style="278" customWidth="1"/>
    <col min="15" max="15" width="7" style="278" customWidth="1"/>
    <col min="16" max="16" width="7.44140625" style="278" customWidth="1"/>
    <col min="17" max="17" width="8" style="278" customWidth="1"/>
    <col min="18" max="18" width="8.44140625" style="278" customWidth="1"/>
    <col min="19" max="20" width="8.6640625" style="278" customWidth="1"/>
    <col min="21" max="21" width="7.33203125" style="278" customWidth="1"/>
    <col min="22" max="22" width="7.6640625" style="278" customWidth="1"/>
    <col min="23" max="23" width="6.6640625" style="278" customWidth="1"/>
    <col min="24" max="26" width="8.44140625" style="278" customWidth="1"/>
    <col min="27" max="27" width="8.88671875" style="278" customWidth="1"/>
    <col min="28" max="16384" width="8.6640625" style="278"/>
  </cols>
  <sheetData>
    <row r="1" spans="1:27" ht="14.25" customHeight="1" x14ac:dyDescent="0.3">
      <c r="U1" s="211"/>
      <c r="V1" s="535" t="s">
        <v>339</v>
      </c>
      <c r="W1" s="535"/>
      <c r="X1" s="535"/>
      <c r="Y1" s="535"/>
      <c r="Z1" s="535"/>
    </row>
    <row r="2" spans="1:27" ht="12.75" customHeight="1" x14ac:dyDescent="0.3">
      <c r="Q2" s="309"/>
      <c r="R2" s="309"/>
      <c r="U2" s="211"/>
      <c r="V2" s="526" t="s">
        <v>598</v>
      </c>
      <c r="W2" s="526"/>
      <c r="X2" s="526"/>
      <c r="Y2" s="310"/>
      <c r="Z2" s="310"/>
    </row>
    <row r="3" spans="1:27" ht="13.5" customHeight="1" x14ac:dyDescent="0.3">
      <c r="J3" s="277"/>
      <c r="K3" s="277"/>
      <c r="L3" s="277"/>
      <c r="M3" s="277"/>
      <c r="N3" s="277"/>
      <c r="O3" s="277"/>
      <c r="P3" s="277"/>
      <c r="Q3" s="309"/>
      <c r="R3" s="309"/>
      <c r="U3" s="211"/>
      <c r="V3" s="211" t="s">
        <v>566</v>
      </c>
      <c r="W3" s="211"/>
      <c r="X3" s="211"/>
    </row>
    <row r="4" spans="1:27" ht="13.2" customHeight="1" x14ac:dyDescent="0.3">
      <c r="J4" s="277"/>
      <c r="K4" s="277"/>
      <c r="L4" s="277"/>
      <c r="M4" s="277"/>
      <c r="N4" s="277"/>
      <c r="O4" s="277"/>
      <c r="P4" s="277"/>
      <c r="Q4" s="309"/>
      <c r="R4" s="309"/>
      <c r="U4" s="211"/>
      <c r="V4" s="211" t="s">
        <v>589</v>
      </c>
      <c r="W4" s="211"/>
      <c r="X4" s="211"/>
      <c r="Y4" s="309"/>
      <c r="Z4" s="309"/>
    </row>
    <row r="5" spans="1:27" ht="15.6" x14ac:dyDescent="0.3">
      <c r="C5" s="277" t="s">
        <v>621</v>
      </c>
      <c r="E5" s="277"/>
      <c r="F5" s="277"/>
      <c r="G5" s="277"/>
      <c r="H5" s="277"/>
      <c r="I5" s="277"/>
      <c r="J5" s="277"/>
      <c r="K5" s="277"/>
      <c r="L5" s="277"/>
      <c r="M5" s="277"/>
      <c r="N5" s="277"/>
      <c r="O5" s="277"/>
      <c r="P5" s="277"/>
      <c r="Q5" s="277"/>
      <c r="R5" s="277"/>
      <c r="S5" s="309"/>
      <c r="T5" s="309"/>
      <c r="U5" s="311"/>
      <c r="V5" s="211"/>
      <c r="W5" s="211"/>
      <c r="X5" s="211"/>
    </row>
    <row r="6" spans="1:27" x14ac:dyDescent="0.25">
      <c r="D6" s="277" t="s">
        <v>517</v>
      </c>
      <c r="E6" s="277"/>
      <c r="F6" s="277"/>
      <c r="G6" s="277"/>
      <c r="H6" s="277"/>
      <c r="I6" s="277"/>
    </row>
    <row r="7" spans="1:27" ht="9" customHeight="1" x14ac:dyDescent="0.25">
      <c r="E7" s="277"/>
      <c r="F7" s="277"/>
      <c r="G7" s="277"/>
      <c r="H7" s="277"/>
      <c r="I7" s="277"/>
    </row>
    <row r="8" spans="1:27" ht="18" customHeight="1" x14ac:dyDescent="0.25">
      <c r="A8" s="530"/>
      <c r="B8" s="531" t="s">
        <v>518</v>
      </c>
      <c r="C8" s="534" t="s">
        <v>519</v>
      </c>
      <c r="D8" s="534"/>
      <c r="E8" s="534"/>
      <c r="F8" s="534"/>
      <c r="G8" s="534"/>
      <c r="H8" s="534"/>
      <c r="I8" s="534"/>
      <c r="J8" s="534"/>
      <c r="K8" s="534"/>
      <c r="L8" s="534"/>
      <c r="M8" s="534"/>
      <c r="N8" s="534"/>
      <c r="O8" s="534"/>
      <c r="P8" s="534"/>
      <c r="Q8" s="534"/>
      <c r="R8" s="534"/>
      <c r="S8" s="534"/>
      <c r="T8" s="534"/>
      <c r="U8" s="534"/>
      <c r="V8" s="534"/>
      <c r="W8" s="534"/>
      <c r="X8" s="534"/>
      <c r="Y8" s="534"/>
      <c r="Z8" s="534"/>
      <c r="AA8" s="536" t="s">
        <v>316</v>
      </c>
    </row>
    <row r="9" spans="1:27" ht="27.75" customHeight="1" x14ac:dyDescent="0.25">
      <c r="A9" s="530"/>
      <c r="B9" s="532"/>
      <c r="C9" s="538" t="s">
        <v>630</v>
      </c>
      <c r="D9" s="538"/>
      <c r="E9" s="538"/>
      <c r="F9" s="538"/>
      <c r="G9" s="538"/>
      <c r="H9" s="538"/>
      <c r="I9" s="538"/>
      <c r="J9" s="538"/>
      <c r="K9" s="538"/>
      <c r="L9" s="538"/>
      <c r="M9" s="538"/>
      <c r="N9" s="527" t="s">
        <v>520</v>
      </c>
      <c r="O9" s="528"/>
      <c r="P9" s="529"/>
      <c r="Q9" s="312" t="s">
        <v>521</v>
      </c>
      <c r="R9" s="312" t="s">
        <v>522</v>
      </c>
      <c r="S9" s="313" t="s">
        <v>523</v>
      </c>
      <c r="T9" s="537" t="s">
        <v>524</v>
      </c>
      <c r="U9" s="537"/>
      <c r="V9" s="537"/>
      <c r="W9" s="537"/>
      <c r="X9" s="537"/>
      <c r="Y9" s="537"/>
      <c r="Z9" s="537"/>
      <c r="AA9" s="537"/>
    </row>
    <row r="10" spans="1:27" ht="12.75" customHeight="1" x14ac:dyDescent="0.25">
      <c r="A10" s="530"/>
      <c r="B10" s="532"/>
      <c r="C10" s="539" t="s">
        <v>525</v>
      </c>
      <c r="D10" s="523" t="s">
        <v>526</v>
      </c>
      <c r="E10" s="523" t="s">
        <v>527</v>
      </c>
      <c r="F10" s="523" t="s">
        <v>528</v>
      </c>
      <c r="G10" s="523" t="s">
        <v>626</v>
      </c>
      <c r="H10" s="523" t="s">
        <v>627</v>
      </c>
      <c r="I10" s="523" t="s">
        <v>529</v>
      </c>
      <c r="J10" s="523" t="s">
        <v>530</v>
      </c>
      <c r="K10" s="523" t="s">
        <v>531</v>
      </c>
      <c r="L10" s="523" t="s">
        <v>629</v>
      </c>
      <c r="M10" s="523" t="s">
        <v>628</v>
      </c>
      <c r="N10" s="523" t="s">
        <v>579</v>
      </c>
      <c r="O10" s="523" t="s">
        <v>532</v>
      </c>
      <c r="P10" s="523" t="s">
        <v>533</v>
      </c>
      <c r="Q10" s="523" t="s">
        <v>367</v>
      </c>
      <c r="R10" s="523" t="s">
        <v>534</v>
      </c>
      <c r="S10" s="523" t="s">
        <v>364</v>
      </c>
      <c r="T10" s="523" t="s">
        <v>535</v>
      </c>
      <c r="U10" s="523" t="s">
        <v>536</v>
      </c>
      <c r="V10" s="523" t="s">
        <v>623</v>
      </c>
      <c r="W10" s="523" t="s">
        <v>624</v>
      </c>
      <c r="X10" s="523" t="s">
        <v>537</v>
      </c>
      <c r="Y10" s="523" t="s">
        <v>625</v>
      </c>
      <c r="Z10" s="523" t="s">
        <v>538</v>
      </c>
      <c r="AA10" s="541" t="s">
        <v>0</v>
      </c>
    </row>
    <row r="11" spans="1:27" ht="87" customHeight="1" x14ac:dyDescent="0.25">
      <c r="A11" s="530"/>
      <c r="B11" s="533"/>
      <c r="C11" s="540"/>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42"/>
    </row>
    <row r="12" spans="1:27" ht="14.25" customHeight="1" x14ac:dyDescent="0.25">
      <c r="A12" s="314"/>
      <c r="B12" s="315" t="s">
        <v>539</v>
      </c>
      <c r="C12" s="283"/>
      <c r="D12" s="316"/>
      <c r="E12" s="283"/>
      <c r="F12" s="283"/>
      <c r="G12" s="283"/>
      <c r="H12" s="283"/>
      <c r="I12" s="283"/>
      <c r="J12" s="283"/>
      <c r="K12" s="283"/>
      <c r="L12" s="283"/>
      <c r="M12" s="283"/>
      <c r="N12" s="283"/>
      <c r="O12" s="316"/>
      <c r="P12" s="283"/>
      <c r="Q12" s="283"/>
      <c r="R12" s="283"/>
      <c r="S12" s="283"/>
      <c r="T12" s="283"/>
      <c r="U12" s="283"/>
      <c r="V12" s="283"/>
      <c r="W12" s="283"/>
      <c r="X12" s="283"/>
      <c r="Y12" s="283"/>
      <c r="Z12" s="283"/>
      <c r="AA12" s="283"/>
    </row>
    <row r="13" spans="1:27" x14ac:dyDescent="0.25">
      <c r="A13" s="317"/>
      <c r="B13" s="318" t="s">
        <v>0</v>
      </c>
      <c r="C13" s="279">
        <f>C14</f>
        <v>0</v>
      </c>
      <c r="D13" s="279">
        <f t="shared" ref="D13:AA13" si="0">D14</f>
        <v>0</v>
      </c>
      <c r="E13" s="279">
        <f t="shared" si="0"/>
        <v>24.9</v>
      </c>
      <c r="F13" s="279">
        <f t="shared" si="0"/>
        <v>0</v>
      </c>
      <c r="G13" s="279">
        <f t="shared" si="0"/>
        <v>8</v>
      </c>
      <c r="H13" s="279">
        <f t="shared" si="0"/>
        <v>7.8</v>
      </c>
      <c r="I13" s="279">
        <f t="shared" si="0"/>
        <v>10</v>
      </c>
      <c r="J13" s="279">
        <f t="shared" si="0"/>
        <v>1.7</v>
      </c>
      <c r="K13" s="279">
        <f t="shared" si="0"/>
        <v>0</v>
      </c>
      <c r="L13" s="279">
        <f t="shared" si="0"/>
        <v>0</v>
      </c>
      <c r="M13" s="279">
        <f t="shared" si="0"/>
        <v>0.1</v>
      </c>
      <c r="N13" s="279">
        <f>+N14</f>
        <v>0</v>
      </c>
      <c r="O13" s="279">
        <f t="shared" si="0"/>
        <v>0</v>
      </c>
      <c r="P13" s="279">
        <f t="shared" si="0"/>
        <v>0</v>
      </c>
      <c r="Q13" s="279">
        <f t="shared" si="0"/>
        <v>18.899999999999999</v>
      </c>
      <c r="R13" s="279">
        <f t="shared" si="0"/>
        <v>3.5</v>
      </c>
      <c r="S13" s="279"/>
      <c r="T13" s="279">
        <f t="shared" si="0"/>
        <v>0</v>
      </c>
      <c r="U13" s="279">
        <f t="shared" si="0"/>
        <v>0</v>
      </c>
      <c r="V13" s="279">
        <f t="shared" si="0"/>
        <v>0</v>
      </c>
      <c r="W13" s="279">
        <f t="shared" si="0"/>
        <v>0</v>
      </c>
      <c r="X13" s="279">
        <f t="shared" si="0"/>
        <v>0</v>
      </c>
      <c r="Y13" s="279">
        <f t="shared" si="0"/>
        <v>0</v>
      </c>
      <c r="Z13" s="279">
        <f t="shared" si="0"/>
        <v>0</v>
      </c>
      <c r="AA13" s="279">
        <f t="shared" si="0"/>
        <v>74.900000000000006</v>
      </c>
    </row>
    <row r="14" spans="1:27" x14ac:dyDescent="0.25">
      <c r="A14" s="281" t="s">
        <v>15</v>
      </c>
      <c r="B14" s="318" t="s">
        <v>540</v>
      </c>
      <c r="C14" s="279">
        <v>0</v>
      </c>
      <c r="D14" s="279">
        <v>0</v>
      </c>
      <c r="E14" s="279">
        <v>24.9</v>
      </c>
      <c r="F14" s="279">
        <v>0</v>
      </c>
      <c r="G14" s="279">
        <v>8</v>
      </c>
      <c r="H14" s="279">
        <v>7.8</v>
      </c>
      <c r="I14" s="279">
        <v>10</v>
      </c>
      <c r="J14" s="279">
        <v>1.7</v>
      </c>
      <c r="K14" s="279">
        <v>0</v>
      </c>
      <c r="L14" s="279"/>
      <c r="M14" s="279">
        <v>0.1</v>
      </c>
      <c r="N14" s="279">
        <v>0</v>
      </c>
      <c r="O14" s="279">
        <v>0</v>
      </c>
      <c r="P14" s="279">
        <v>0</v>
      </c>
      <c r="Q14" s="279">
        <v>18.899999999999999</v>
      </c>
      <c r="R14" s="279">
        <v>3.5</v>
      </c>
      <c r="S14" s="279"/>
      <c r="T14" s="279">
        <v>0</v>
      </c>
      <c r="U14" s="279">
        <v>0</v>
      </c>
      <c r="V14" s="279">
        <v>0</v>
      </c>
      <c r="W14" s="279">
        <v>0</v>
      </c>
      <c r="X14" s="279">
        <v>0</v>
      </c>
      <c r="Y14" s="279">
        <v>0</v>
      </c>
      <c r="Z14" s="279">
        <v>0</v>
      </c>
      <c r="AA14" s="279">
        <f>C14+D14+E14+F14+G14+H14+I14+J14+K14+L14+M14+O14+P14+Q14+S14+T14+U14+V14+R14+W14+X14+Y14+Z14</f>
        <v>74.900000000000006</v>
      </c>
    </row>
    <row r="15" spans="1:27" x14ac:dyDescent="0.25">
      <c r="A15" s="283" t="s">
        <v>16</v>
      </c>
      <c r="B15" s="319" t="s">
        <v>541</v>
      </c>
      <c r="C15" s="279">
        <v>0</v>
      </c>
      <c r="D15" s="279">
        <v>0</v>
      </c>
      <c r="E15" s="279">
        <v>18.600000000000001</v>
      </c>
      <c r="F15" s="279">
        <v>0</v>
      </c>
      <c r="G15" s="279">
        <v>7.8860000000000001</v>
      </c>
      <c r="H15" s="279">
        <v>6.6</v>
      </c>
      <c r="I15" s="279">
        <v>8.8000000000000007</v>
      </c>
      <c r="J15" s="279">
        <v>1.7</v>
      </c>
      <c r="K15" s="279">
        <v>0</v>
      </c>
      <c r="L15" s="279"/>
      <c r="M15" s="279">
        <v>0.1</v>
      </c>
      <c r="N15" s="279">
        <v>0</v>
      </c>
      <c r="O15" s="279">
        <v>0</v>
      </c>
      <c r="P15" s="279">
        <v>0</v>
      </c>
      <c r="Q15" s="279">
        <v>16.3</v>
      </c>
      <c r="R15" s="279">
        <v>0</v>
      </c>
      <c r="S15" s="279"/>
      <c r="T15" s="279">
        <v>0</v>
      </c>
      <c r="U15" s="279">
        <v>0</v>
      </c>
      <c r="V15" s="279">
        <v>0</v>
      </c>
      <c r="W15" s="279">
        <v>0</v>
      </c>
      <c r="X15" s="279">
        <v>0</v>
      </c>
      <c r="Y15" s="279">
        <v>0</v>
      </c>
      <c r="Z15" s="279">
        <v>0</v>
      </c>
      <c r="AA15" s="279">
        <f>C15+D15+E15+F15+G15+H15+I15+J15+K15+L15+M15+O15+P15+Q15+S15+T15+U15+V15+R15+W15+X15+Y15+Z15</f>
        <v>59.986000000000004</v>
      </c>
    </row>
    <row r="16" spans="1:27" ht="36" customHeight="1" x14ac:dyDescent="0.25">
      <c r="A16" s="283"/>
      <c r="B16" s="320" t="s">
        <v>542</v>
      </c>
      <c r="C16" s="279"/>
      <c r="D16" s="280"/>
      <c r="E16" s="279"/>
      <c r="F16" s="279"/>
      <c r="G16" s="279"/>
      <c r="H16" s="279"/>
      <c r="I16" s="279"/>
      <c r="J16" s="279"/>
      <c r="K16" s="279"/>
      <c r="L16" s="279"/>
      <c r="M16" s="279"/>
      <c r="N16" s="279"/>
      <c r="O16" s="279"/>
      <c r="P16" s="279"/>
      <c r="Q16" s="279"/>
      <c r="R16" s="279"/>
      <c r="S16" s="279"/>
      <c r="T16" s="279"/>
      <c r="U16" s="279"/>
      <c r="V16" s="279"/>
      <c r="W16" s="279"/>
      <c r="X16" s="279"/>
      <c r="Y16" s="279"/>
      <c r="Z16" s="279"/>
      <c r="AA16" s="279"/>
    </row>
    <row r="17" spans="1:27" x14ac:dyDescent="0.25">
      <c r="A17" s="283"/>
      <c r="B17" s="318" t="s">
        <v>0</v>
      </c>
      <c r="C17" s="279">
        <f>C18</f>
        <v>0.1</v>
      </c>
      <c r="D17" s="279">
        <f t="shared" ref="D17:Z17" si="1">D18</f>
        <v>17.2</v>
      </c>
      <c r="E17" s="279">
        <f t="shared" si="1"/>
        <v>0</v>
      </c>
      <c r="F17" s="279">
        <f t="shared" si="1"/>
        <v>0</v>
      </c>
      <c r="G17" s="279">
        <f t="shared" si="1"/>
        <v>0</v>
      </c>
      <c r="H17" s="279">
        <f t="shared" si="1"/>
        <v>0</v>
      </c>
      <c r="I17" s="279">
        <f t="shared" si="1"/>
        <v>0</v>
      </c>
      <c r="J17" s="279">
        <f t="shared" si="1"/>
        <v>0</v>
      </c>
      <c r="K17" s="279">
        <f t="shared" si="1"/>
        <v>0</v>
      </c>
      <c r="L17" s="279">
        <f t="shared" si="1"/>
        <v>0</v>
      </c>
      <c r="M17" s="279">
        <f t="shared" si="1"/>
        <v>0</v>
      </c>
      <c r="N17" s="279"/>
      <c r="O17" s="279">
        <f t="shared" si="1"/>
        <v>0</v>
      </c>
      <c r="P17" s="279">
        <f t="shared" si="1"/>
        <v>0</v>
      </c>
      <c r="Q17" s="279">
        <f t="shared" si="1"/>
        <v>0</v>
      </c>
      <c r="R17" s="279">
        <f t="shared" si="1"/>
        <v>0</v>
      </c>
      <c r="S17" s="279">
        <f t="shared" si="1"/>
        <v>7</v>
      </c>
      <c r="T17" s="279">
        <f t="shared" si="1"/>
        <v>47.7</v>
      </c>
      <c r="U17" s="279">
        <f t="shared" si="1"/>
        <v>192.1</v>
      </c>
      <c r="V17" s="279">
        <f t="shared" si="1"/>
        <v>150</v>
      </c>
      <c r="W17" s="279">
        <f t="shared" si="1"/>
        <v>0</v>
      </c>
      <c r="X17" s="279">
        <f t="shared" si="1"/>
        <v>62.4</v>
      </c>
      <c r="Y17" s="279">
        <f t="shared" si="1"/>
        <v>14</v>
      </c>
      <c r="Z17" s="279">
        <f t="shared" si="1"/>
        <v>0.7</v>
      </c>
      <c r="AA17" s="279">
        <f>C17+D17+E17+F17+G17+H17+I17+J17+K17+L17+M17+O17+P17+Q17+S17+T17+U17+V17+R17+W17+X17+Y17+Z17</f>
        <v>491.2</v>
      </c>
    </row>
    <row r="18" spans="1:27" x14ac:dyDescent="0.25">
      <c r="A18" s="281" t="s">
        <v>15</v>
      </c>
      <c r="B18" s="318" t="s">
        <v>540</v>
      </c>
      <c r="C18" s="279">
        <v>0.1</v>
      </c>
      <c r="D18" s="279">
        <v>17.2</v>
      </c>
      <c r="E18" s="279"/>
      <c r="F18" s="279"/>
      <c r="G18" s="279"/>
      <c r="H18" s="279"/>
      <c r="I18" s="279"/>
      <c r="J18" s="279"/>
      <c r="K18" s="279"/>
      <c r="L18" s="279"/>
      <c r="M18" s="279"/>
      <c r="N18" s="279"/>
      <c r="O18" s="279"/>
      <c r="P18" s="279"/>
      <c r="Q18" s="279"/>
      <c r="R18" s="279"/>
      <c r="S18" s="279">
        <v>7</v>
      </c>
      <c r="T18" s="279">
        <v>47.7</v>
      </c>
      <c r="U18" s="279">
        <v>192.1</v>
      </c>
      <c r="V18" s="279">
        <v>150</v>
      </c>
      <c r="W18" s="279">
        <v>0</v>
      </c>
      <c r="X18" s="279">
        <v>62.4</v>
      </c>
      <c r="Y18" s="279">
        <v>14</v>
      </c>
      <c r="Z18" s="279">
        <v>0.7</v>
      </c>
      <c r="AA18" s="279">
        <f t="shared" ref="AA18:AA51" si="2">C18+D18+E18+F18+G18+H18+I18+J18+K18+L18+M18+O18+P18+Q18+S18+T18+U18+V18+R18+W18+X18+Y18+Z18</f>
        <v>491.2</v>
      </c>
    </row>
    <row r="19" spans="1:27" x14ac:dyDescent="0.25">
      <c r="A19" s="283" t="s">
        <v>16</v>
      </c>
      <c r="B19" s="319" t="s">
        <v>541</v>
      </c>
      <c r="C19" s="279">
        <v>0.1</v>
      </c>
      <c r="D19" s="279">
        <v>16.95</v>
      </c>
      <c r="E19" s="279"/>
      <c r="F19" s="279"/>
      <c r="G19" s="279"/>
      <c r="H19" s="279"/>
      <c r="I19" s="279"/>
      <c r="J19" s="279"/>
      <c r="K19" s="279"/>
      <c r="L19" s="279"/>
      <c r="M19" s="279"/>
      <c r="N19" s="279"/>
      <c r="O19" s="279"/>
      <c r="P19" s="279"/>
      <c r="Q19" s="279"/>
      <c r="R19" s="279"/>
      <c r="S19" s="279">
        <v>4.92</v>
      </c>
      <c r="T19" s="279">
        <v>1.1000000000000001</v>
      </c>
      <c r="U19" s="279">
        <v>5.9</v>
      </c>
      <c r="V19" s="279">
        <v>4.5999999999999996</v>
      </c>
      <c r="W19" s="279"/>
      <c r="X19" s="279"/>
      <c r="Y19" s="279"/>
      <c r="Z19" s="279">
        <v>0.69</v>
      </c>
      <c r="AA19" s="279">
        <f>C19+D19+E19+F19+G19+H19+I19+J19+K19+L19+M19+O19+P19+Q19+S19+T19+U19+V19+R19+W19+X19+Y19+Z19</f>
        <v>34.26</v>
      </c>
    </row>
    <row r="20" spans="1:27" x14ac:dyDescent="0.25">
      <c r="A20" s="283"/>
      <c r="B20" s="282" t="s">
        <v>20</v>
      </c>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row>
    <row r="21" spans="1:27" x14ac:dyDescent="0.25">
      <c r="A21" s="283"/>
      <c r="B21" s="318" t="s">
        <v>0</v>
      </c>
      <c r="C21" s="279">
        <f>C22</f>
        <v>0</v>
      </c>
      <c r="D21" s="279">
        <f t="shared" ref="D21:Z21" si="3">D22</f>
        <v>0</v>
      </c>
      <c r="E21" s="279">
        <f t="shared" si="3"/>
        <v>0</v>
      </c>
      <c r="F21" s="279">
        <f t="shared" si="3"/>
        <v>0</v>
      </c>
      <c r="G21" s="279">
        <f t="shared" si="3"/>
        <v>0</v>
      </c>
      <c r="H21" s="279">
        <f t="shared" si="3"/>
        <v>0</v>
      </c>
      <c r="I21" s="279">
        <f t="shared" si="3"/>
        <v>0</v>
      </c>
      <c r="J21" s="279">
        <f t="shared" si="3"/>
        <v>0</v>
      </c>
      <c r="K21" s="279">
        <f t="shared" si="3"/>
        <v>0</v>
      </c>
      <c r="L21" s="279">
        <f t="shared" si="3"/>
        <v>0</v>
      </c>
      <c r="M21" s="279">
        <f t="shared" si="3"/>
        <v>0</v>
      </c>
      <c r="N21" s="279"/>
      <c r="O21" s="279">
        <f t="shared" si="3"/>
        <v>64.16</v>
      </c>
      <c r="P21" s="279">
        <f t="shared" si="3"/>
        <v>79</v>
      </c>
      <c r="Q21" s="279">
        <f t="shared" si="3"/>
        <v>0</v>
      </c>
      <c r="R21" s="279">
        <f t="shared" si="3"/>
        <v>0</v>
      </c>
      <c r="S21" s="279">
        <f t="shared" si="3"/>
        <v>0</v>
      </c>
      <c r="T21" s="279">
        <f t="shared" si="3"/>
        <v>0</v>
      </c>
      <c r="U21" s="279">
        <f t="shared" si="3"/>
        <v>0</v>
      </c>
      <c r="V21" s="279">
        <f t="shared" si="3"/>
        <v>0</v>
      </c>
      <c r="W21" s="279">
        <f t="shared" si="3"/>
        <v>0</v>
      </c>
      <c r="X21" s="279">
        <f t="shared" si="3"/>
        <v>0</v>
      </c>
      <c r="Y21" s="279"/>
      <c r="Z21" s="279">
        <f t="shared" si="3"/>
        <v>0</v>
      </c>
      <c r="AA21" s="279">
        <f t="shared" si="2"/>
        <v>143.16</v>
      </c>
    </row>
    <row r="22" spans="1:27" x14ac:dyDescent="0.25">
      <c r="A22" s="281" t="s">
        <v>15</v>
      </c>
      <c r="B22" s="318" t="s">
        <v>540</v>
      </c>
      <c r="C22" s="279"/>
      <c r="D22" s="280"/>
      <c r="E22" s="279"/>
      <c r="F22" s="279"/>
      <c r="G22" s="279"/>
      <c r="H22" s="279"/>
      <c r="I22" s="279"/>
      <c r="J22" s="279"/>
      <c r="K22" s="279"/>
      <c r="L22" s="279"/>
      <c r="M22" s="279"/>
      <c r="N22" s="279"/>
      <c r="O22" s="279">
        <v>64.16</v>
      </c>
      <c r="P22" s="279">
        <v>79</v>
      </c>
      <c r="Q22" s="279"/>
      <c r="R22" s="279"/>
      <c r="S22" s="279"/>
      <c r="T22" s="279"/>
      <c r="U22" s="279"/>
      <c r="V22" s="279"/>
      <c r="W22" s="279"/>
      <c r="X22" s="279"/>
      <c r="Y22" s="279"/>
      <c r="Z22" s="279"/>
      <c r="AA22" s="279">
        <f t="shared" si="2"/>
        <v>143.16</v>
      </c>
    </row>
    <row r="23" spans="1:27" x14ac:dyDescent="0.25">
      <c r="A23" s="283" t="s">
        <v>16</v>
      </c>
      <c r="B23" s="319" t="s">
        <v>541</v>
      </c>
      <c r="C23" s="279"/>
      <c r="D23" s="280"/>
      <c r="E23" s="279"/>
      <c r="F23" s="279"/>
      <c r="G23" s="279"/>
      <c r="H23" s="279"/>
      <c r="I23" s="279"/>
      <c r="J23" s="279"/>
      <c r="K23" s="279"/>
      <c r="L23" s="279"/>
      <c r="M23" s="279"/>
      <c r="N23" s="279"/>
      <c r="O23" s="279">
        <v>42.9</v>
      </c>
      <c r="P23" s="279"/>
      <c r="Q23" s="279"/>
      <c r="R23" s="279"/>
      <c r="S23" s="279"/>
      <c r="T23" s="279"/>
      <c r="U23" s="279"/>
      <c r="V23" s="279"/>
      <c r="W23" s="279"/>
      <c r="X23" s="279"/>
      <c r="Y23" s="279"/>
      <c r="Z23" s="279"/>
      <c r="AA23" s="279">
        <f t="shared" si="2"/>
        <v>42.9</v>
      </c>
    </row>
    <row r="24" spans="1:27" ht="14.25" customHeight="1" x14ac:dyDescent="0.25">
      <c r="A24" s="283"/>
      <c r="B24" s="320" t="s">
        <v>48</v>
      </c>
      <c r="C24" s="321"/>
      <c r="D24" s="321"/>
      <c r="E24" s="321"/>
      <c r="F24" s="321"/>
      <c r="G24" s="321"/>
      <c r="H24" s="321"/>
      <c r="I24" s="321"/>
      <c r="J24" s="321"/>
      <c r="K24" s="321"/>
      <c r="L24" s="321"/>
      <c r="M24" s="321"/>
      <c r="N24" s="321"/>
      <c r="O24" s="322"/>
      <c r="P24" s="321"/>
      <c r="Q24" s="321"/>
      <c r="R24" s="321"/>
      <c r="S24" s="321"/>
      <c r="T24" s="321"/>
      <c r="U24" s="321"/>
      <c r="V24" s="321"/>
      <c r="W24" s="321"/>
      <c r="X24" s="321"/>
      <c r="Y24" s="321"/>
      <c r="Z24" s="321"/>
      <c r="AA24" s="321"/>
    </row>
    <row r="25" spans="1:27" x14ac:dyDescent="0.25">
      <c r="A25" s="283"/>
      <c r="B25" s="318" t="s">
        <v>0</v>
      </c>
      <c r="C25" s="279">
        <f>C26</f>
        <v>0</v>
      </c>
      <c r="D25" s="279">
        <f t="shared" ref="D25:Z25" si="4">D26</f>
        <v>0</v>
      </c>
      <c r="E25" s="279">
        <f t="shared" si="4"/>
        <v>0</v>
      </c>
      <c r="F25" s="279">
        <f t="shared" si="4"/>
        <v>0</v>
      </c>
      <c r="G25" s="279">
        <f t="shared" si="4"/>
        <v>0</v>
      </c>
      <c r="H25" s="279">
        <f t="shared" si="4"/>
        <v>0</v>
      </c>
      <c r="I25" s="279">
        <f t="shared" si="4"/>
        <v>0</v>
      </c>
      <c r="J25" s="279">
        <f t="shared" si="4"/>
        <v>0</v>
      </c>
      <c r="K25" s="279">
        <f t="shared" si="4"/>
        <v>0</v>
      </c>
      <c r="L25" s="279">
        <f t="shared" si="4"/>
        <v>0</v>
      </c>
      <c r="M25" s="279">
        <f t="shared" si="4"/>
        <v>0</v>
      </c>
      <c r="N25" s="279"/>
      <c r="O25" s="279">
        <f t="shared" si="4"/>
        <v>8.2200000000000006</v>
      </c>
      <c r="P25" s="279">
        <f t="shared" si="4"/>
        <v>0</v>
      </c>
      <c r="Q25" s="279">
        <f t="shared" si="4"/>
        <v>0</v>
      </c>
      <c r="R25" s="279">
        <f t="shared" si="4"/>
        <v>0</v>
      </c>
      <c r="S25" s="279">
        <f t="shared" si="4"/>
        <v>4</v>
      </c>
      <c r="T25" s="279">
        <f t="shared" si="4"/>
        <v>0</v>
      </c>
      <c r="U25" s="279">
        <f t="shared" si="4"/>
        <v>0</v>
      </c>
      <c r="V25" s="279">
        <f t="shared" si="4"/>
        <v>0</v>
      </c>
      <c r="W25" s="279">
        <f t="shared" si="4"/>
        <v>0</v>
      </c>
      <c r="X25" s="279">
        <f t="shared" si="4"/>
        <v>0</v>
      </c>
      <c r="Y25" s="279"/>
      <c r="Z25" s="279">
        <f t="shared" si="4"/>
        <v>0</v>
      </c>
      <c r="AA25" s="279">
        <f t="shared" si="2"/>
        <v>12.22</v>
      </c>
    </row>
    <row r="26" spans="1:27" x14ac:dyDescent="0.25">
      <c r="A26" s="281" t="s">
        <v>15</v>
      </c>
      <c r="B26" s="318" t="s">
        <v>8</v>
      </c>
      <c r="C26" s="279"/>
      <c r="D26" s="280"/>
      <c r="E26" s="279"/>
      <c r="F26" s="279"/>
      <c r="G26" s="279"/>
      <c r="H26" s="279"/>
      <c r="I26" s="279"/>
      <c r="J26" s="279"/>
      <c r="K26" s="279"/>
      <c r="L26" s="279"/>
      <c r="M26" s="279"/>
      <c r="N26" s="279"/>
      <c r="O26" s="279">
        <v>8.2200000000000006</v>
      </c>
      <c r="P26" s="279"/>
      <c r="Q26" s="279"/>
      <c r="R26" s="279"/>
      <c r="S26" s="279">
        <v>4</v>
      </c>
      <c r="T26" s="279"/>
      <c r="U26" s="279"/>
      <c r="V26" s="279"/>
      <c r="W26" s="279"/>
      <c r="X26" s="279"/>
      <c r="Y26" s="279"/>
      <c r="Z26" s="279"/>
      <c r="AA26" s="279">
        <f t="shared" si="2"/>
        <v>12.22</v>
      </c>
    </row>
    <row r="27" spans="1:27" x14ac:dyDescent="0.25">
      <c r="A27" s="283" t="s">
        <v>16</v>
      </c>
      <c r="B27" s="319" t="s">
        <v>541</v>
      </c>
      <c r="C27" s="279"/>
      <c r="D27" s="280"/>
      <c r="E27" s="279"/>
      <c r="F27" s="279"/>
      <c r="G27" s="279"/>
      <c r="H27" s="279"/>
      <c r="I27" s="279"/>
      <c r="J27" s="279"/>
      <c r="K27" s="279"/>
      <c r="L27" s="279"/>
      <c r="M27" s="279"/>
      <c r="N27" s="279"/>
      <c r="O27" s="279">
        <v>8.1</v>
      </c>
      <c r="P27" s="279"/>
      <c r="Q27" s="279"/>
      <c r="R27" s="279"/>
      <c r="S27" s="279"/>
      <c r="T27" s="279"/>
      <c r="U27" s="279"/>
      <c r="V27" s="279"/>
      <c r="W27" s="279"/>
      <c r="X27" s="279"/>
      <c r="Y27" s="279"/>
      <c r="Z27" s="279"/>
      <c r="AA27" s="279">
        <f t="shared" si="2"/>
        <v>8.1</v>
      </c>
    </row>
    <row r="28" spans="1:27" ht="23.25" customHeight="1" x14ac:dyDescent="0.25">
      <c r="A28" s="283"/>
      <c r="B28" s="320" t="s">
        <v>53</v>
      </c>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row>
    <row r="29" spans="1:27" x14ac:dyDescent="0.25">
      <c r="A29" s="283"/>
      <c r="B29" s="318" t="s">
        <v>0</v>
      </c>
      <c r="C29" s="279">
        <f>C30</f>
        <v>0</v>
      </c>
      <c r="D29" s="279">
        <f t="shared" ref="D29:Z29" si="5">D30</f>
        <v>0</v>
      </c>
      <c r="E29" s="279">
        <f t="shared" si="5"/>
        <v>0</v>
      </c>
      <c r="F29" s="279">
        <f t="shared" si="5"/>
        <v>0</v>
      </c>
      <c r="G29" s="279">
        <f t="shared" si="5"/>
        <v>0</v>
      </c>
      <c r="H29" s="279">
        <f t="shared" si="5"/>
        <v>0</v>
      </c>
      <c r="I29" s="279">
        <f t="shared" si="5"/>
        <v>0</v>
      </c>
      <c r="J29" s="279">
        <f t="shared" si="5"/>
        <v>0</v>
      </c>
      <c r="K29" s="279">
        <f t="shared" si="5"/>
        <v>0</v>
      </c>
      <c r="L29" s="279">
        <f t="shared" si="5"/>
        <v>0</v>
      </c>
      <c r="M29" s="279">
        <f t="shared" si="5"/>
        <v>0</v>
      </c>
      <c r="N29" s="279"/>
      <c r="O29" s="279">
        <f t="shared" si="5"/>
        <v>8.1199999999999992</v>
      </c>
      <c r="P29" s="279">
        <f t="shared" si="5"/>
        <v>0</v>
      </c>
      <c r="Q29" s="279">
        <f t="shared" si="5"/>
        <v>0</v>
      </c>
      <c r="R29" s="279">
        <f t="shared" si="5"/>
        <v>0</v>
      </c>
      <c r="S29" s="279">
        <f t="shared" si="5"/>
        <v>0</v>
      </c>
      <c r="T29" s="279">
        <f t="shared" si="5"/>
        <v>0</v>
      </c>
      <c r="U29" s="279">
        <f t="shared" si="5"/>
        <v>0</v>
      </c>
      <c r="V29" s="279">
        <f t="shared" si="5"/>
        <v>0</v>
      </c>
      <c r="W29" s="279">
        <f t="shared" si="5"/>
        <v>0</v>
      </c>
      <c r="X29" s="279">
        <f t="shared" si="5"/>
        <v>0</v>
      </c>
      <c r="Y29" s="279"/>
      <c r="Z29" s="279">
        <f t="shared" si="5"/>
        <v>0</v>
      </c>
      <c r="AA29" s="279">
        <f t="shared" si="2"/>
        <v>8.1199999999999992</v>
      </c>
    </row>
    <row r="30" spans="1:27" x14ac:dyDescent="0.25">
      <c r="A30" s="281" t="s">
        <v>15</v>
      </c>
      <c r="B30" s="318" t="s">
        <v>8</v>
      </c>
      <c r="C30" s="279"/>
      <c r="D30" s="280"/>
      <c r="E30" s="279"/>
      <c r="F30" s="279"/>
      <c r="G30" s="279"/>
      <c r="H30" s="279"/>
      <c r="I30" s="279"/>
      <c r="J30" s="279"/>
      <c r="K30" s="279"/>
      <c r="L30" s="279"/>
      <c r="M30" s="279"/>
      <c r="N30" s="279"/>
      <c r="O30" s="279">
        <v>8.1199999999999992</v>
      </c>
      <c r="P30" s="279"/>
      <c r="Q30" s="279"/>
      <c r="R30" s="279"/>
      <c r="S30" s="279"/>
      <c r="T30" s="279"/>
      <c r="U30" s="279"/>
      <c r="V30" s="279"/>
      <c r="W30" s="279"/>
      <c r="X30" s="279"/>
      <c r="Y30" s="279"/>
      <c r="Z30" s="279"/>
      <c r="AA30" s="279">
        <f t="shared" si="2"/>
        <v>8.1199999999999992</v>
      </c>
    </row>
    <row r="31" spans="1:27" x14ac:dyDescent="0.25">
      <c r="A31" s="283" t="s">
        <v>16</v>
      </c>
      <c r="B31" s="319" t="s">
        <v>541</v>
      </c>
      <c r="C31" s="279"/>
      <c r="D31" s="280"/>
      <c r="E31" s="279"/>
      <c r="F31" s="279"/>
      <c r="G31" s="279"/>
      <c r="H31" s="279"/>
      <c r="I31" s="279"/>
      <c r="J31" s="279"/>
      <c r="K31" s="279"/>
      <c r="L31" s="279"/>
      <c r="M31" s="279"/>
      <c r="N31" s="279"/>
      <c r="O31" s="279">
        <v>8</v>
      </c>
      <c r="P31" s="279"/>
      <c r="Q31" s="279"/>
      <c r="R31" s="279"/>
      <c r="S31" s="279"/>
      <c r="T31" s="279"/>
      <c r="U31" s="279"/>
      <c r="V31" s="279"/>
      <c r="W31" s="279"/>
      <c r="X31" s="279"/>
      <c r="Y31" s="279"/>
      <c r="Z31" s="279"/>
      <c r="AA31" s="279">
        <f t="shared" si="2"/>
        <v>8</v>
      </c>
    </row>
    <row r="32" spans="1:27" ht="27" customHeight="1" x14ac:dyDescent="0.25">
      <c r="A32" s="283"/>
      <c r="B32" s="320" t="s">
        <v>57</v>
      </c>
      <c r="C32" s="279"/>
      <c r="D32" s="280"/>
      <c r="E32" s="279"/>
      <c r="F32" s="279"/>
      <c r="G32" s="279"/>
      <c r="H32" s="279"/>
      <c r="I32" s="279"/>
      <c r="J32" s="279"/>
      <c r="K32" s="279"/>
      <c r="L32" s="279"/>
      <c r="M32" s="279"/>
      <c r="N32" s="279"/>
      <c r="O32" s="280"/>
      <c r="P32" s="279"/>
      <c r="Q32" s="279"/>
      <c r="R32" s="279"/>
      <c r="S32" s="279"/>
      <c r="T32" s="279"/>
      <c r="U32" s="279"/>
      <c r="V32" s="279"/>
      <c r="W32" s="279"/>
      <c r="X32" s="279"/>
      <c r="Y32" s="279"/>
      <c r="Z32" s="279"/>
      <c r="AA32" s="279"/>
    </row>
    <row r="33" spans="1:27" x14ac:dyDescent="0.25">
      <c r="A33" s="283"/>
      <c r="B33" s="318" t="s">
        <v>0</v>
      </c>
      <c r="C33" s="279">
        <f>C34</f>
        <v>0</v>
      </c>
      <c r="D33" s="279">
        <f t="shared" ref="D33:Z33" si="6">D34</f>
        <v>0</v>
      </c>
      <c r="E33" s="279">
        <f t="shared" si="6"/>
        <v>0</v>
      </c>
      <c r="F33" s="279">
        <f t="shared" si="6"/>
        <v>0</v>
      </c>
      <c r="G33" s="279">
        <f t="shared" si="6"/>
        <v>0</v>
      </c>
      <c r="H33" s="279">
        <f t="shared" si="6"/>
        <v>0</v>
      </c>
      <c r="I33" s="279">
        <f t="shared" si="6"/>
        <v>0</v>
      </c>
      <c r="J33" s="279">
        <f t="shared" si="6"/>
        <v>0</v>
      </c>
      <c r="K33" s="279">
        <f t="shared" si="6"/>
        <v>0.8</v>
      </c>
      <c r="L33" s="279">
        <f t="shared" si="6"/>
        <v>0</v>
      </c>
      <c r="M33" s="279">
        <f t="shared" si="6"/>
        <v>0</v>
      </c>
      <c r="N33" s="279"/>
      <c r="O33" s="279">
        <f t="shared" si="6"/>
        <v>0</v>
      </c>
      <c r="P33" s="279">
        <f t="shared" si="6"/>
        <v>0</v>
      </c>
      <c r="Q33" s="279">
        <f t="shared" si="6"/>
        <v>0</v>
      </c>
      <c r="R33" s="279">
        <f t="shared" si="6"/>
        <v>0</v>
      </c>
      <c r="S33" s="279">
        <f t="shared" si="6"/>
        <v>5.5</v>
      </c>
      <c r="T33" s="279">
        <f t="shared" si="6"/>
        <v>0</v>
      </c>
      <c r="U33" s="279">
        <f t="shared" si="6"/>
        <v>0</v>
      </c>
      <c r="V33" s="279">
        <f t="shared" si="6"/>
        <v>0</v>
      </c>
      <c r="W33" s="279">
        <f t="shared" si="6"/>
        <v>0</v>
      </c>
      <c r="X33" s="279">
        <f t="shared" si="6"/>
        <v>0</v>
      </c>
      <c r="Y33" s="279"/>
      <c r="Z33" s="279">
        <f t="shared" si="6"/>
        <v>0</v>
      </c>
      <c r="AA33" s="279">
        <f t="shared" si="2"/>
        <v>6.3</v>
      </c>
    </row>
    <row r="34" spans="1:27" x14ac:dyDescent="0.25">
      <c r="A34" s="281" t="s">
        <v>15</v>
      </c>
      <c r="B34" s="318" t="s">
        <v>8</v>
      </c>
      <c r="C34" s="279"/>
      <c r="D34" s="280"/>
      <c r="E34" s="279"/>
      <c r="F34" s="279"/>
      <c r="G34" s="279"/>
      <c r="H34" s="279"/>
      <c r="I34" s="279"/>
      <c r="J34" s="279"/>
      <c r="K34" s="279">
        <v>0.8</v>
      </c>
      <c r="L34" s="279"/>
      <c r="M34" s="279"/>
      <c r="N34" s="279"/>
      <c r="O34" s="279"/>
      <c r="P34" s="279"/>
      <c r="Q34" s="279"/>
      <c r="R34" s="279"/>
      <c r="S34" s="279">
        <v>5.5</v>
      </c>
      <c r="T34" s="279"/>
      <c r="U34" s="279"/>
      <c r="V34" s="279"/>
      <c r="W34" s="279"/>
      <c r="X34" s="279"/>
      <c r="Y34" s="279"/>
      <c r="Z34" s="279"/>
      <c r="AA34" s="279">
        <f t="shared" si="2"/>
        <v>6.3</v>
      </c>
    </row>
    <row r="35" spans="1:27" x14ac:dyDescent="0.25">
      <c r="A35" s="283" t="s">
        <v>16</v>
      </c>
      <c r="B35" s="319" t="s">
        <v>541</v>
      </c>
      <c r="C35" s="279"/>
      <c r="D35" s="280"/>
      <c r="E35" s="279"/>
      <c r="F35" s="279"/>
      <c r="G35" s="279"/>
      <c r="H35" s="279"/>
      <c r="I35" s="279"/>
      <c r="J35" s="279"/>
      <c r="K35" s="279">
        <v>0.8</v>
      </c>
      <c r="L35" s="279"/>
      <c r="M35" s="279"/>
      <c r="N35" s="279"/>
      <c r="O35" s="279"/>
      <c r="P35" s="279"/>
      <c r="Q35" s="279"/>
      <c r="R35" s="279"/>
      <c r="S35" s="279">
        <v>0.4</v>
      </c>
      <c r="T35" s="279"/>
      <c r="U35" s="279"/>
      <c r="V35" s="279"/>
      <c r="W35" s="279"/>
      <c r="X35" s="279"/>
      <c r="Y35" s="279"/>
      <c r="Z35" s="279"/>
      <c r="AA35" s="279">
        <f t="shared" si="2"/>
        <v>1.2000000000000002</v>
      </c>
    </row>
    <row r="36" spans="1:27" x14ac:dyDescent="0.25">
      <c r="A36" s="283"/>
      <c r="B36" s="282" t="s">
        <v>5</v>
      </c>
      <c r="C36" s="279"/>
      <c r="D36" s="280"/>
      <c r="E36" s="279"/>
      <c r="F36" s="279"/>
      <c r="G36" s="279"/>
      <c r="H36" s="279"/>
      <c r="I36" s="279"/>
      <c r="J36" s="279"/>
      <c r="K36" s="279"/>
      <c r="L36" s="279"/>
      <c r="M36" s="279"/>
      <c r="N36" s="279"/>
      <c r="O36" s="280"/>
      <c r="P36" s="279"/>
      <c r="Q36" s="279"/>
      <c r="R36" s="279"/>
      <c r="S36" s="279"/>
      <c r="T36" s="279"/>
      <c r="U36" s="279"/>
      <c r="V36" s="279"/>
      <c r="W36" s="279"/>
      <c r="X36" s="279"/>
      <c r="Y36" s="279"/>
      <c r="Z36" s="279"/>
      <c r="AA36" s="279"/>
    </row>
    <row r="37" spans="1:27" x14ac:dyDescent="0.25">
      <c r="A37" s="283"/>
      <c r="B37" s="318" t="s">
        <v>0</v>
      </c>
      <c r="C37" s="279">
        <f>C38</f>
        <v>0</v>
      </c>
      <c r="D37" s="279">
        <f t="shared" ref="D37:Z37" si="7">D38</f>
        <v>0</v>
      </c>
      <c r="E37" s="279">
        <f t="shared" si="7"/>
        <v>0</v>
      </c>
      <c r="F37" s="279">
        <f t="shared" si="7"/>
        <v>0</v>
      </c>
      <c r="G37" s="279">
        <f t="shared" si="7"/>
        <v>0</v>
      </c>
      <c r="H37" s="279">
        <f t="shared" si="7"/>
        <v>0</v>
      </c>
      <c r="I37" s="279">
        <f t="shared" si="7"/>
        <v>0</v>
      </c>
      <c r="J37" s="279">
        <f t="shared" si="7"/>
        <v>0</v>
      </c>
      <c r="K37" s="279">
        <f t="shared" si="7"/>
        <v>0</v>
      </c>
      <c r="L37" s="279">
        <f t="shared" si="7"/>
        <v>0</v>
      </c>
      <c r="M37" s="279">
        <f t="shared" si="7"/>
        <v>0</v>
      </c>
      <c r="N37" s="279"/>
      <c r="O37" s="279">
        <f t="shared" si="7"/>
        <v>16.100000000000001</v>
      </c>
      <c r="P37" s="279">
        <f t="shared" si="7"/>
        <v>0</v>
      </c>
      <c r="Q37" s="279">
        <f t="shared" si="7"/>
        <v>0</v>
      </c>
      <c r="R37" s="279">
        <f t="shared" si="7"/>
        <v>0</v>
      </c>
      <c r="S37" s="279">
        <f t="shared" si="7"/>
        <v>4</v>
      </c>
      <c r="T37" s="279">
        <f t="shared" si="7"/>
        <v>0</v>
      </c>
      <c r="U37" s="279">
        <f t="shared" si="7"/>
        <v>0</v>
      </c>
      <c r="V37" s="279">
        <f t="shared" si="7"/>
        <v>0</v>
      </c>
      <c r="W37" s="279">
        <f t="shared" si="7"/>
        <v>0</v>
      </c>
      <c r="X37" s="279">
        <f t="shared" si="7"/>
        <v>0</v>
      </c>
      <c r="Y37" s="279"/>
      <c r="Z37" s="279">
        <f t="shared" si="7"/>
        <v>0</v>
      </c>
      <c r="AA37" s="279">
        <f t="shared" si="2"/>
        <v>20.100000000000001</v>
      </c>
    </row>
    <row r="38" spans="1:27" x14ac:dyDescent="0.25">
      <c r="A38" s="281" t="s">
        <v>15</v>
      </c>
      <c r="B38" s="318" t="s">
        <v>8</v>
      </c>
      <c r="C38" s="279"/>
      <c r="D38" s="280"/>
      <c r="E38" s="279"/>
      <c r="F38" s="279"/>
      <c r="G38" s="279"/>
      <c r="H38" s="279"/>
      <c r="I38" s="279"/>
      <c r="J38" s="279"/>
      <c r="K38" s="279"/>
      <c r="L38" s="279"/>
      <c r="M38" s="279"/>
      <c r="N38" s="279"/>
      <c r="O38" s="279">
        <v>16.100000000000001</v>
      </c>
      <c r="P38" s="279"/>
      <c r="Q38" s="279"/>
      <c r="R38" s="279"/>
      <c r="S38" s="279">
        <v>4</v>
      </c>
      <c r="T38" s="279"/>
      <c r="U38" s="279"/>
      <c r="V38" s="279"/>
      <c r="W38" s="279"/>
      <c r="X38" s="279"/>
      <c r="Y38" s="279"/>
      <c r="Z38" s="279"/>
      <c r="AA38" s="279">
        <f t="shared" si="2"/>
        <v>20.100000000000001</v>
      </c>
    </row>
    <row r="39" spans="1:27" x14ac:dyDescent="0.25">
      <c r="A39" s="283" t="s">
        <v>16</v>
      </c>
      <c r="B39" s="319" t="s">
        <v>541</v>
      </c>
      <c r="C39" s="279"/>
      <c r="D39" s="280"/>
      <c r="E39" s="279"/>
      <c r="F39" s="279"/>
      <c r="G39" s="279"/>
      <c r="H39" s="279"/>
      <c r="I39" s="279"/>
      <c r="J39" s="279"/>
      <c r="K39" s="279"/>
      <c r="L39" s="279"/>
      <c r="M39" s="279"/>
      <c r="N39" s="279"/>
      <c r="O39" s="279">
        <v>15.8</v>
      </c>
      <c r="P39" s="279"/>
      <c r="Q39" s="279"/>
      <c r="R39" s="279"/>
      <c r="S39" s="279"/>
      <c r="T39" s="279"/>
      <c r="U39" s="279"/>
      <c r="V39" s="279"/>
      <c r="W39" s="279"/>
      <c r="X39" s="279"/>
      <c r="Y39" s="279"/>
      <c r="Z39" s="279"/>
      <c r="AA39" s="279">
        <f t="shared" si="2"/>
        <v>15.8</v>
      </c>
    </row>
    <row r="40" spans="1:27" x14ac:dyDescent="0.25">
      <c r="A40" s="283"/>
      <c r="B40" s="282" t="s">
        <v>6</v>
      </c>
      <c r="C40" s="279"/>
      <c r="D40" s="280"/>
      <c r="E40" s="279"/>
      <c r="F40" s="279"/>
      <c r="G40" s="279"/>
      <c r="H40" s="279"/>
      <c r="I40" s="279"/>
      <c r="J40" s="279"/>
      <c r="K40" s="279"/>
      <c r="L40" s="279"/>
      <c r="M40" s="279"/>
      <c r="N40" s="279"/>
      <c r="O40" s="279"/>
      <c r="P40" s="279"/>
      <c r="Q40" s="279"/>
      <c r="R40" s="279"/>
      <c r="S40" s="279"/>
      <c r="T40" s="279"/>
      <c r="U40" s="279"/>
      <c r="V40" s="279"/>
      <c r="W40" s="279"/>
      <c r="X40" s="279"/>
      <c r="Y40" s="279"/>
      <c r="Z40" s="279"/>
      <c r="AA40" s="279"/>
    </row>
    <row r="41" spans="1:27" x14ac:dyDescent="0.25">
      <c r="A41" s="283"/>
      <c r="B41" s="318" t="s">
        <v>0</v>
      </c>
      <c r="C41" s="279">
        <f>C42</f>
        <v>0</v>
      </c>
      <c r="D41" s="279">
        <f t="shared" ref="D41:Z41" si="8">D42</f>
        <v>0</v>
      </c>
      <c r="E41" s="279">
        <f t="shared" si="8"/>
        <v>0</v>
      </c>
      <c r="F41" s="279">
        <f t="shared" si="8"/>
        <v>0</v>
      </c>
      <c r="G41" s="279">
        <f t="shared" si="8"/>
        <v>0</v>
      </c>
      <c r="H41" s="279">
        <f t="shared" si="8"/>
        <v>0</v>
      </c>
      <c r="I41" s="279">
        <f t="shared" si="8"/>
        <v>0</v>
      </c>
      <c r="J41" s="279">
        <f t="shared" si="8"/>
        <v>0</v>
      </c>
      <c r="K41" s="279">
        <f t="shared" si="8"/>
        <v>0</v>
      </c>
      <c r="L41" s="279">
        <f t="shared" si="8"/>
        <v>0</v>
      </c>
      <c r="M41" s="279">
        <f t="shared" si="8"/>
        <v>0</v>
      </c>
      <c r="N41" s="279"/>
      <c r="O41" s="279">
        <f t="shared" si="8"/>
        <v>9.4</v>
      </c>
      <c r="P41" s="279">
        <f t="shared" si="8"/>
        <v>0</v>
      </c>
      <c r="Q41" s="279">
        <f t="shared" si="8"/>
        <v>0</v>
      </c>
      <c r="R41" s="279">
        <f t="shared" si="8"/>
        <v>0</v>
      </c>
      <c r="S41" s="279">
        <f t="shared" si="8"/>
        <v>0</v>
      </c>
      <c r="T41" s="279">
        <f t="shared" si="8"/>
        <v>0</v>
      </c>
      <c r="U41" s="279">
        <f t="shared" si="8"/>
        <v>0</v>
      </c>
      <c r="V41" s="279">
        <f t="shared" si="8"/>
        <v>0</v>
      </c>
      <c r="W41" s="279">
        <f t="shared" si="8"/>
        <v>0</v>
      </c>
      <c r="X41" s="279">
        <f t="shared" si="8"/>
        <v>0</v>
      </c>
      <c r="Y41" s="279"/>
      <c r="Z41" s="279">
        <f t="shared" si="8"/>
        <v>0</v>
      </c>
      <c r="AA41" s="279">
        <f t="shared" si="2"/>
        <v>9.4</v>
      </c>
    </row>
    <row r="42" spans="1:27" x14ac:dyDescent="0.25">
      <c r="A42" s="281" t="s">
        <v>15</v>
      </c>
      <c r="B42" s="318" t="s">
        <v>8</v>
      </c>
      <c r="C42" s="279"/>
      <c r="D42" s="280"/>
      <c r="E42" s="279"/>
      <c r="F42" s="279"/>
      <c r="G42" s="279"/>
      <c r="H42" s="279"/>
      <c r="I42" s="279"/>
      <c r="J42" s="279"/>
      <c r="K42" s="279"/>
      <c r="L42" s="279"/>
      <c r="M42" s="279"/>
      <c r="N42" s="279"/>
      <c r="O42" s="279">
        <v>9.4</v>
      </c>
      <c r="P42" s="279"/>
      <c r="Q42" s="279"/>
      <c r="R42" s="279"/>
      <c r="S42" s="279"/>
      <c r="T42" s="279"/>
      <c r="U42" s="279"/>
      <c r="V42" s="279"/>
      <c r="W42" s="279"/>
      <c r="X42" s="279"/>
      <c r="Y42" s="279"/>
      <c r="Z42" s="279"/>
      <c r="AA42" s="279">
        <f t="shared" si="2"/>
        <v>9.4</v>
      </c>
    </row>
    <row r="43" spans="1:27" x14ac:dyDescent="0.25">
      <c r="A43" s="283" t="s">
        <v>16</v>
      </c>
      <c r="B43" s="319" t="s">
        <v>541</v>
      </c>
      <c r="C43" s="279"/>
      <c r="D43" s="280"/>
      <c r="E43" s="279"/>
      <c r="F43" s="279"/>
      <c r="G43" s="279"/>
      <c r="H43" s="279"/>
      <c r="I43" s="279"/>
      <c r="J43" s="279"/>
      <c r="K43" s="279"/>
      <c r="L43" s="279"/>
      <c r="M43" s="279"/>
      <c r="N43" s="279"/>
      <c r="O43" s="279">
        <v>9.1999999999999993</v>
      </c>
      <c r="P43" s="279"/>
      <c r="Q43" s="279"/>
      <c r="R43" s="279"/>
      <c r="S43" s="279"/>
      <c r="T43" s="279"/>
      <c r="U43" s="279"/>
      <c r="V43" s="279"/>
      <c r="W43" s="279"/>
      <c r="X43" s="279"/>
      <c r="Y43" s="279"/>
      <c r="Z43" s="279"/>
      <c r="AA43" s="279">
        <f t="shared" si="2"/>
        <v>9.1999999999999993</v>
      </c>
    </row>
    <row r="44" spans="1:27" x14ac:dyDescent="0.25">
      <c r="A44" s="283"/>
      <c r="B44" s="282" t="s">
        <v>543</v>
      </c>
      <c r="C44" s="279"/>
      <c r="D44" s="279"/>
      <c r="E44" s="279"/>
      <c r="F44" s="279"/>
      <c r="G44" s="279"/>
      <c r="H44" s="279"/>
      <c r="I44" s="279"/>
      <c r="J44" s="279"/>
      <c r="K44" s="279"/>
      <c r="L44" s="279"/>
      <c r="M44" s="279"/>
      <c r="N44" s="279"/>
      <c r="O44" s="280"/>
      <c r="P44" s="279"/>
      <c r="Q44" s="279"/>
      <c r="R44" s="279"/>
      <c r="S44" s="279"/>
      <c r="T44" s="279"/>
      <c r="U44" s="279"/>
      <c r="V44" s="279"/>
      <c r="W44" s="279"/>
      <c r="X44" s="279"/>
      <c r="Y44" s="279"/>
      <c r="Z44" s="279"/>
      <c r="AA44" s="279"/>
    </row>
    <row r="45" spans="1:27" x14ac:dyDescent="0.25">
      <c r="A45" s="283"/>
      <c r="B45" s="318" t="s">
        <v>0</v>
      </c>
      <c r="C45" s="279">
        <f>C46</f>
        <v>0</v>
      </c>
      <c r="D45" s="279">
        <f t="shared" ref="D45:Z45" si="9">D46</f>
        <v>0</v>
      </c>
      <c r="E45" s="279">
        <f t="shared" si="9"/>
        <v>0</v>
      </c>
      <c r="F45" s="279">
        <f t="shared" si="9"/>
        <v>176.8</v>
      </c>
      <c r="G45" s="279">
        <f t="shared" si="9"/>
        <v>0</v>
      </c>
      <c r="H45" s="279">
        <f t="shared" si="9"/>
        <v>0</v>
      </c>
      <c r="I45" s="279">
        <f t="shared" si="9"/>
        <v>0</v>
      </c>
      <c r="J45" s="279">
        <f t="shared" si="9"/>
        <v>0</v>
      </c>
      <c r="K45" s="279">
        <f t="shared" si="9"/>
        <v>0</v>
      </c>
      <c r="L45" s="279">
        <f t="shared" si="9"/>
        <v>0</v>
      </c>
      <c r="M45" s="279">
        <f t="shared" si="9"/>
        <v>0</v>
      </c>
      <c r="N45" s="279"/>
      <c r="O45" s="279">
        <f t="shared" si="9"/>
        <v>0</v>
      </c>
      <c r="P45" s="279">
        <f t="shared" si="9"/>
        <v>0</v>
      </c>
      <c r="Q45" s="279">
        <f t="shared" si="9"/>
        <v>0</v>
      </c>
      <c r="R45" s="279">
        <f t="shared" si="9"/>
        <v>0</v>
      </c>
      <c r="S45" s="279">
        <f t="shared" si="9"/>
        <v>0</v>
      </c>
      <c r="T45" s="279">
        <f t="shared" si="9"/>
        <v>0</v>
      </c>
      <c r="U45" s="279">
        <f t="shared" si="9"/>
        <v>0</v>
      </c>
      <c r="V45" s="279">
        <f t="shared" si="9"/>
        <v>0</v>
      </c>
      <c r="W45" s="279">
        <f t="shared" si="9"/>
        <v>0</v>
      </c>
      <c r="X45" s="279">
        <f t="shared" si="9"/>
        <v>0</v>
      </c>
      <c r="Y45" s="279"/>
      <c r="Z45" s="279">
        <f t="shared" si="9"/>
        <v>0</v>
      </c>
      <c r="AA45" s="279">
        <f t="shared" si="2"/>
        <v>176.8</v>
      </c>
    </row>
    <row r="46" spans="1:27" x14ac:dyDescent="0.25">
      <c r="A46" s="281" t="s">
        <v>15</v>
      </c>
      <c r="B46" s="318" t="s">
        <v>8</v>
      </c>
      <c r="C46" s="279"/>
      <c r="D46" s="279"/>
      <c r="E46" s="279"/>
      <c r="F46" s="279">
        <v>176.8</v>
      </c>
      <c r="G46" s="279"/>
      <c r="H46" s="279"/>
      <c r="I46" s="279"/>
      <c r="J46" s="279"/>
      <c r="K46" s="279"/>
      <c r="L46" s="279"/>
      <c r="M46" s="279"/>
      <c r="N46" s="279"/>
      <c r="O46" s="280"/>
      <c r="P46" s="279"/>
      <c r="Q46" s="279"/>
      <c r="R46" s="279"/>
      <c r="S46" s="279"/>
      <c r="T46" s="279"/>
      <c r="U46" s="279"/>
      <c r="V46" s="279"/>
      <c r="W46" s="279"/>
      <c r="X46" s="279"/>
      <c r="Y46" s="279"/>
      <c r="Z46" s="279"/>
      <c r="AA46" s="279">
        <f t="shared" si="2"/>
        <v>176.8</v>
      </c>
    </row>
    <row r="47" spans="1:27" x14ac:dyDescent="0.25">
      <c r="A47" s="283" t="s">
        <v>16</v>
      </c>
      <c r="B47" s="319" t="s">
        <v>541</v>
      </c>
      <c r="C47" s="279"/>
      <c r="D47" s="279"/>
      <c r="E47" s="279"/>
      <c r="F47" s="279">
        <v>162.80000000000001</v>
      </c>
      <c r="G47" s="279"/>
      <c r="H47" s="279"/>
      <c r="I47" s="279"/>
      <c r="J47" s="279"/>
      <c r="K47" s="279"/>
      <c r="L47" s="279"/>
      <c r="M47" s="279"/>
      <c r="N47" s="279"/>
      <c r="O47" s="280"/>
      <c r="P47" s="279"/>
      <c r="Q47" s="279"/>
      <c r="R47" s="279"/>
      <c r="S47" s="279"/>
      <c r="T47" s="279"/>
      <c r="U47" s="279"/>
      <c r="V47" s="279"/>
      <c r="W47" s="279"/>
      <c r="X47" s="279"/>
      <c r="Y47" s="279"/>
      <c r="Z47" s="279"/>
      <c r="AA47" s="279">
        <f t="shared" si="2"/>
        <v>162.80000000000001</v>
      </c>
    </row>
    <row r="48" spans="1:27" ht="19.5" customHeight="1" x14ac:dyDescent="0.25">
      <c r="A48" s="283"/>
      <c r="B48" s="282" t="s">
        <v>104</v>
      </c>
      <c r="C48" s="279"/>
      <c r="D48" s="279"/>
      <c r="E48" s="279"/>
      <c r="F48" s="279"/>
      <c r="G48" s="279"/>
      <c r="H48" s="279"/>
      <c r="I48" s="279"/>
      <c r="J48" s="279"/>
      <c r="K48" s="279"/>
      <c r="L48" s="279"/>
      <c r="M48" s="279"/>
      <c r="N48" s="279"/>
      <c r="O48" s="280"/>
      <c r="P48" s="279"/>
      <c r="Q48" s="279"/>
      <c r="R48" s="279"/>
      <c r="S48" s="279"/>
      <c r="T48" s="279"/>
      <c r="U48" s="279"/>
      <c r="V48" s="279"/>
      <c r="W48" s="279"/>
      <c r="X48" s="279"/>
      <c r="Y48" s="279"/>
      <c r="Z48" s="279"/>
      <c r="AA48" s="279"/>
    </row>
    <row r="49" spans="1:27" x14ac:dyDescent="0.25">
      <c r="A49" s="283"/>
      <c r="B49" s="318" t="s">
        <v>0</v>
      </c>
      <c r="C49" s="279">
        <f>C50</f>
        <v>0</v>
      </c>
      <c r="D49" s="279">
        <f t="shared" ref="D49:Z49" si="10">D50</f>
        <v>0</v>
      </c>
      <c r="E49" s="279">
        <f t="shared" si="10"/>
        <v>0</v>
      </c>
      <c r="F49" s="279">
        <f t="shared" si="10"/>
        <v>0</v>
      </c>
      <c r="G49" s="279">
        <f t="shared" si="10"/>
        <v>0</v>
      </c>
      <c r="H49" s="279">
        <f t="shared" si="10"/>
        <v>0</v>
      </c>
      <c r="I49" s="279">
        <f t="shared" si="10"/>
        <v>0</v>
      </c>
      <c r="J49" s="279">
        <f t="shared" si="10"/>
        <v>0</v>
      </c>
      <c r="K49" s="279">
        <f t="shared" si="10"/>
        <v>0</v>
      </c>
      <c r="L49" s="279">
        <f t="shared" si="10"/>
        <v>0</v>
      </c>
      <c r="M49" s="279">
        <f t="shared" si="10"/>
        <v>0</v>
      </c>
      <c r="N49" s="279"/>
      <c r="O49" s="279">
        <f t="shared" si="10"/>
        <v>0</v>
      </c>
      <c r="P49" s="279">
        <f t="shared" si="10"/>
        <v>0</v>
      </c>
      <c r="Q49" s="279">
        <f t="shared" si="10"/>
        <v>0</v>
      </c>
      <c r="R49" s="279">
        <f t="shared" si="10"/>
        <v>0</v>
      </c>
      <c r="S49" s="279">
        <f t="shared" si="10"/>
        <v>0</v>
      </c>
      <c r="T49" s="279">
        <f t="shared" si="10"/>
        <v>0</v>
      </c>
      <c r="U49" s="279">
        <f t="shared" si="10"/>
        <v>0</v>
      </c>
      <c r="V49" s="279">
        <f t="shared" si="10"/>
        <v>285.39999999999998</v>
      </c>
      <c r="W49" s="279">
        <f t="shared" si="10"/>
        <v>0</v>
      </c>
      <c r="X49" s="279">
        <f t="shared" si="10"/>
        <v>0</v>
      </c>
      <c r="Y49" s="279"/>
      <c r="Z49" s="279">
        <f t="shared" si="10"/>
        <v>0</v>
      </c>
      <c r="AA49" s="279">
        <f t="shared" si="2"/>
        <v>285.39999999999998</v>
      </c>
    </row>
    <row r="50" spans="1:27" x14ac:dyDescent="0.25">
      <c r="A50" s="281" t="s">
        <v>15</v>
      </c>
      <c r="B50" s="318" t="s">
        <v>8</v>
      </c>
      <c r="C50" s="279"/>
      <c r="D50" s="279"/>
      <c r="E50" s="279"/>
      <c r="F50" s="279"/>
      <c r="G50" s="279"/>
      <c r="H50" s="279"/>
      <c r="I50" s="279"/>
      <c r="J50" s="279"/>
      <c r="K50" s="279"/>
      <c r="L50" s="279"/>
      <c r="M50" s="279"/>
      <c r="N50" s="279"/>
      <c r="O50" s="280"/>
      <c r="P50" s="279"/>
      <c r="Q50" s="279"/>
      <c r="R50" s="279"/>
      <c r="S50" s="279"/>
      <c r="T50" s="279"/>
      <c r="U50" s="279"/>
      <c r="V50" s="279">
        <v>285.39999999999998</v>
      </c>
      <c r="W50" s="279"/>
      <c r="X50" s="279"/>
      <c r="Y50" s="279"/>
      <c r="Z50" s="279"/>
      <c r="AA50" s="279">
        <f t="shared" si="2"/>
        <v>285.39999999999998</v>
      </c>
    </row>
    <row r="51" spans="1:27" ht="12.6" thickBot="1" x14ac:dyDescent="0.3">
      <c r="A51" s="283" t="s">
        <v>16</v>
      </c>
      <c r="B51" s="319" t="s">
        <v>541</v>
      </c>
      <c r="C51" s="279"/>
      <c r="D51" s="279"/>
      <c r="E51" s="279"/>
      <c r="F51" s="279"/>
      <c r="G51" s="279"/>
      <c r="H51" s="279"/>
      <c r="I51" s="279"/>
      <c r="J51" s="279"/>
      <c r="K51" s="279"/>
      <c r="L51" s="279"/>
      <c r="M51" s="279"/>
      <c r="N51" s="279"/>
      <c r="O51" s="280"/>
      <c r="P51" s="279"/>
      <c r="Q51" s="279"/>
      <c r="R51" s="279"/>
      <c r="S51" s="279"/>
      <c r="T51" s="279"/>
      <c r="U51" s="279"/>
      <c r="V51" s="279">
        <v>271.60000000000002</v>
      </c>
      <c r="W51" s="279"/>
      <c r="X51" s="279"/>
      <c r="Y51" s="279"/>
      <c r="Z51" s="279"/>
      <c r="AA51" s="323">
        <f t="shared" si="2"/>
        <v>271.60000000000002</v>
      </c>
    </row>
    <row r="52" spans="1:27" ht="12.6" thickBot="1" x14ac:dyDescent="0.3">
      <c r="A52" s="281"/>
      <c r="B52" s="282" t="s">
        <v>0</v>
      </c>
      <c r="C52" s="279">
        <f>C53</f>
        <v>0.1</v>
      </c>
      <c r="D52" s="279">
        <f t="shared" ref="D52:Z52" si="11">D53</f>
        <v>17.2</v>
      </c>
      <c r="E52" s="279">
        <f t="shared" si="11"/>
        <v>24.9</v>
      </c>
      <c r="F52" s="279">
        <f t="shared" si="11"/>
        <v>176.8</v>
      </c>
      <c r="G52" s="279">
        <f t="shared" si="11"/>
        <v>8</v>
      </c>
      <c r="H52" s="279">
        <f t="shared" si="11"/>
        <v>7.8</v>
      </c>
      <c r="I52" s="279">
        <f t="shared" si="11"/>
        <v>10</v>
      </c>
      <c r="J52" s="279">
        <f t="shared" si="11"/>
        <v>1.7</v>
      </c>
      <c r="K52" s="279">
        <f t="shared" si="11"/>
        <v>0.8</v>
      </c>
      <c r="L52" s="279">
        <f t="shared" si="11"/>
        <v>0</v>
      </c>
      <c r="M52" s="279">
        <f t="shared" si="11"/>
        <v>0.1</v>
      </c>
      <c r="N52" s="279">
        <f t="shared" si="11"/>
        <v>0</v>
      </c>
      <c r="O52" s="279">
        <f t="shared" si="11"/>
        <v>106</v>
      </c>
      <c r="P52" s="279">
        <f t="shared" si="11"/>
        <v>79</v>
      </c>
      <c r="Q52" s="279">
        <f t="shared" si="11"/>
        <v>18.899999999999999</v>
      </c>
      <c r="R52" s="279">
        <f t="shared" si="11"/>
        <v>3.5</v>
      </c>
      <c r="S52" s="279">
        <f t="shared" si="11"/>
        <v>20.5</v>
      </c>
      <c r="T52" s="279">
        <f t="shared" si="11"/>
        <v>47.7</v>
      </c>
      <c r="U52" s="279">
        <f t="shared" si="11"/>
        <v>192.1</v>
      </c>
      <c r="V52" s="279">
        <f t="shared" si="11"/>
        <v>435.4</v>
      </c>
      <c r="W52" s="279">
        <f t="shared" si="11"/>
        <v>0</v>
      </c>
      <c r="X52" s="279">
        <f t="shared" si="11"/>
        <v>62.4</v>
      </c>
      <c r="Y52" s="279">
        <f t="shared" si="11"/>
        <v>14</v>
      </c>
      <c r="Z52" s="285">
        <f t="shared" si="11"/>
        <v>0.7</v>
      </c>
      <c r="AA52" s="324">
        <f>C52+D52+E52+F52+G52+H52+I52+J52+K52+L52+M52+O52+P52+Q52+S52+T52+U52+V52+R52+W52+X52+Y52+Z52+N52</f>
        <v>1227.6000000000001</v>
      </c>
    </row>
    <row r="53" spans="1:27" x14ac:dyDescent="0.25">
      <c r="A53" s="281" t="s">
        <v>15</v>
      </c>
      <c r="B53" s="282" t="s">
        <v>8</v>
      </c>
      <c r="C53" s="279">
        <f>C14+C18+C22+C26+C30+C34+C38+C42+C50+C46</f>
        <v>0.1</v>
      </c>
      <c r="D53" s="279">
        <f t="shared" ref="D53:Z54" si="12">D14+D18+D22+D26+D30+D34+D38+D42+D50+D46</f>
        <v>17.2</v>
      </c>
      <c r="E53" s="279">
        <f t="shared" si="12"/>
        <v>24.9</v>
      </c>
      <c r="F53" s="279">
        <f t="shared" si="12"/>
        <v>176.8</v>
      </c>
      <c r="G53" s="279">
        <f t="shared" si="12"/>
        <v>8</v>
      </c>
      <c r="H53" s="279">
        <f t="shared" si="12"/>
        <v>7.8</v>
      </c>
      <c r="I53" s="279">
        <f t="shared" si="12"/>
        <v>10</v>
      </c>
      <c r="J53" s="279">
        <f t="shared" si="12"/>
        <v>1.7</v>
      </c>
      <c r="K53" s="279">
        <f t="shared" si="12"/>
        <v>0.8</v>
      </c>
      <c r="L53" s="279">
        <f t="shared" si="12"/>
        <v>0</v>
      </c>
      <c r="M53" s="279">
        <f t="shared" si="12"/>
        <v>0.1</v>
      </c>
      <c r="N53" s="279">
        <f t="shared" si="12"/>
        <v>0</v>
      </c>
      <c r="O53" s="279">
        <f t="shared" si="12"/>
        <v>106</v>
      </c>
      <c r="P53" s="279">
        <f t="shared" si="12"/>
        <v>79</v>
      </c>
      <c r="Q53" s="279">
        <f t="shared" si="12"/>
        <v>18.899999999999999</v>
      </c>
      <c r="R53" s="279">
        <f t="shared" si="12"/>
        <v>3.5</v>
      </c>
      <c r="S53" s="279">
        <f t="shared" si="12"/>
        <v>20.5</v>
      </c>
      <c r="T53" s="279">
        <f t="shared" si="12"/>
        <v>47.7</v>
      </c>
      <c r="U53" s="279">
        <f t="shared" si="12"/>
        <v>192.1</v>
      </c>
      <c r="V53" s="279">
        <f t="shared" si="12"/>
        <v>435.4</v>
      </c>
      <c r="W53" s="279">
        <f t="shared" si="12"/>
        <v>0</v>
      </c>
      <c r="X53" s="279">
        <f t="shared" si="12"/>
        <v>62.4</v>
      </c>
      <c r="Y53" s="279">
        <f t="shared" si="12"/>
        <v>14</v>
      </c>
      <c r="Z53" s="279">
        <f t="shared" si="12"/>
        <v>0.7</v>
      </c>
      <c r="AA53" s="286">
        <f>C53+D53+E53+F53+G53+H53+I53+J53+K53+L53+M53+O53+P53+Q53+S53+T53+U53+V53+R53+W53+X53+Y53+Z53+N53</f>
        <v>1227.6000000000001</v>
      </c>
    </row>
    <row r="54" spans="1:27" x14ac:dyDescent="0.25">
      <c r="A54" s="283" t="s">
        <v>89</v>
      </c>
      <c r="B54" s="284" t="s">
        <v>544</v>
      </c>
      <c r="C54" s="279">
        <f>C15+C19+C23+C27+C31+C35+C39+C43+C51+C47</f>
        <v>0.1</v>
      </c>
      <c r="D54" s="279">
        <f t="shared" si="12"/>
        <v>16.95</v>
      </c>
      <c r="E54" s="279">
        <f t="shared" si="12"/>
        <v>18.600000000000001</v>
      </c>
      <c r="F54" s="279">
        <f t="shared" si="12"/>
        <v>162.80000000000001</v>
      </c>
      <c r="G54" s="279">
        <f t="shared" si="12"/>
        <v>7.8860000000000001</v>
      </c>
      <c r="H54" s="279">
        <f t="shared" si="12"/>
        <v>6.6</v>
      </c>
      <c r="I54" s="279">
        <f t="shared" si="12"/>
        <v>8.8000000000000007</v>
      </c>
      <c r="J54" s="279">
        <f t="shared" si="12"/>
        <v>1.7</v>
      </c>
      <c r="K54" s="279">
        <f t="shared" si="12"/>
        <v>0.8</v>
      </c>
      <c r="L54" s="279">
        <f t="shared" si="12"/>
        <v>0</v>
      </c>
      <c r="M54" s="279">
        <f t="shared" si="12"/>
        <v>0.1</v>
      </c>
      <c r="N54" s="279">
        <f t="shared" si="12"/>
        <v>0</v>
      </c>
      <c r="O54" s="279">
        <f t="shared" si="12"/>
        <v>84</v>
      </c>
      <c r="P54" s="279">
        <f t="shared" si="12"/>
        <v>0</v>
      </c>
      <c r="Q54" s="279">
        <f t="shared" si="12"/>
        <v>16.3</v>
      </c>
      <c r="R54" s="279">
        <f t="shared" si="12"/>
        <v>0</v>
      </c>
      <c r="S54" s="279">
        <f t="shared" si="12"/>
        <v>5.32</v>
      </c>
      <c r="T54" s="279">
        <f t="shared" si="12"/>
        <v>1.1000000000000001</v>
      </c>
      <c r="U54" s="279">
        <f t="shared" si="12"/>
        <v>5.9</v>
      </c>
      <c r="V54" s="279">
        <f t="shared" si="12"/>
        <v>276.20000000000005</v>
      </c>
      <c r="W54" s="279">
        <f t="shared" si="12"/>
        <v>0</v>
      </c>
      <c r="X54" s="279">
        <f t="shared" si="12"/>
        <v>0</v>
      </c>
      <c r="Y54" s="279"/>
      <c r="Z54" s="279">
        <f t="shared" si="12"/>
        <v>0.69</v>
      </c>
      <c r="AA54" s="279">
        <f>C54+D54+E54+F54+G54+H54+I54+J54+K54+L54+M54+O54+P54+Q54+S54+T54+U54+V54+R54+W54+X54+Y54+Z54+N54</f>
        <v>613.84600000000012</v>
      </c>
    </row>
    <row r="55" spans="1:27" x14ac:dyDescent="0.25">
      <c r="B55" s="278" t="s">
        <v>545</v>
      </c>
    </row>
    <row r="56" spans="1:27" x14ac:dyDescent="0.25">
      <c r="B56" s="525" t="s">
        <v>584</v>
      </c>
      <c r="C56" s="525"/>
      <c r="D56" s="525"/>
      <c r="E56" s="525"/>
      <c r="F56" s="525"/>
      <c r="G56" s="325"/>
      <c r="H56" s="325"/>
      <c r="I56" s="325"/>
      <c r="J56" s="325"/>
    </row>
    <row r="57" spans="1:27" x14ac:dyDescent="0.25">
      <c r="B57" s="522" t="s">
        <v>585</v>
      </c>
      <c r="C57" s="522"/>
      <c r="D57" s="522"/>
      <c r="E57" s="522"/>
      <c r="F57" s="522"/>
      <c r="G57" s="325"/>
      <c r="H57" s="325"/>
      <c r="I57" s="325"/>
      <c r="J57" s="325"/>
    </row>
    <row r="58" spans="1:27" x14ac:dyDescent="0.25">
      <c r="B58" s="325" t="s">
        <v>586</v>
      </c>
      <c r="C58" s="325"/>
      <c r="D58" s="325"/>
      <c r="E58" s="325"/>
      <c r="F58" s="325"/>
      <c r="G58" s="325"/>
      <c r="H58" s="325"/>
      <c r="I58" s="325"/>
      <c r="J58" s="325"/>
    </row>
    <row r="59" spans="1:27" x14ac:dyDescent="0.25">
      <c r="B59" s="522" t="s">
        <v>587</v>
      </c>
      <c r="C59" s="522"/>
      <c r="D59" s="522"/>
      <c r="E59" s="522"/>
      <c r="F59" s="522"/>
      <c r="G59" s="325"/>
      <c r="H59" s="325"/>
      <c r="I59" s="325"/>
      <c r="J59" s="325"/>
    </row>
    <row r="60" spans="1:27" x14ac:dyDescent="0.25">
      <c r="B60" s="326" t="s">
        <v>588</v>
      </c>
      <c r="C60" s="326"/>
      <c r="D60" s="326"/>
      <c r="E60" s="326"/>
      <c r="F60" s="326"/>
      <c r="G60" s="325"/>
      <c r="H60" s="325"/>
      <c r="I60" s="325"/>
      <c r="J60" s="325"/>
    </row>
    <row r="62" spans="1:27" ht="12.75" customHeight="1" x14ac:dyDescent="0.25"/>
    <row r="63" spans="1:27" ht="12.75" customHeight="1" x14ac:dyDescent="0.25"/>
  </sheetData>
  <mergeCells count="37">
    <mergeCell ref="V1:Z1"/>
    <mergeCell ref="AA8:AA9"/>
    <mergeCell ref="C9:M9"/>
    <mergeCell ref="T9:Z9"/>
    <mergeCell ref="C10:C11"/>
    <mergeCell ref="D10:D11"/>
    <mergeCell ref="O10:O11"/>
    <mergeCell ref="P10:P11"/>
    <mergeCell ref="Q10:Q11"/>
    <mergeCell ref="E10:E11"/>
    <mergeCell ref="F10:F11"/>
    <mergeCell ref="G10:G11"/>
    <mergeCell ref="J10:J11"/>
    <mergeCell ref="AA10:AA11"/>
    <mergeCell ref="K10:K11"/>
    <mergeCell ref="L10:L11"/>
    <mergeCell ref="A8:A11"/>
    <mergeCell ref="B8:B11"/>
    <mergeCell ref="C8:Z8"/>
    <mergeCell ref="Y10:Y11"/>
    <mergeCell ref="Z10:Z11"/>
    <mergeCell ref="R10:R11"/>
    <mergeCell ref="S10:S11"/>
    <mergeCell ref="T10:T11"/>
    <mergeCell ref="U10:U11"/>
    <mergeCell ref="V10:V11"/>
    <mergeCell ref="W10:W11"/>
    <mergeCell ref="M10:M11"/>
    <mergeCell ref="H10:H11"/>
    <mergeCell ref="I10:I11"/>
    <mergeCell ref="B59:F59"/>
    <mergeCell ref="X10:X11"/>
    <mergeCell ref="B56:F56"/>
    <mergeCell ref="B57:F57"/>
    <mergeCell ref="V2:X2"/>
    <mergeCell ref="N9:P9"/>
    <mergeCell ref="N10:N11"/>
  </mergeCells>
  <pageMargins left="0" right="0" top="0.74803149606299213" bottom="0.74803149606299213" header="0.31496062992125984" footer="0.31496062992125984"/>
  <pageSetup paperSize="8"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27"/>
  <sheetViews>
    <sheetView workbookViewId="0">
      <selection activeCell="G20" sqref="G20"/>
    </sheetView>
  </sheetViews>
  <sheetFormatPr defaultColWidth="9.109375" defaultRowHeight="13.2" x14ac:dyDescent="0.25"/>
  <cols>
    <col min="1" max="1" width="5.44140625" style="100" customWidth="1"/>
    <col min="2" max="2" width="46" style="100" customWidth="1"/>
    <col min="3" max="3" width="8.88671875" style="100" customWidth="1"/>
    <col min="4" max="4" width="11.33203125" style="100" customWidth="1"/>
    <col min="5" max="5" width="12.44140625" style="100" customWidth="1"/>
    <col min="6" max="6" width="10.5546875" style="100" customWidth="1"/>
    <col min="7" max="7" width="9.109375" style="101"/>
    <col min="8" max="16384" width="9.109375" style="100"/>
  </cols>
  <sheetData>
    <row r="2" spans="1:7" x14ac:dyDescent="0.25">
      <c r="D2" s="543" t="s">
        <v>339</v>
      </c>
      <c r="E2" s="543"/>
      <c r="F2" s="543"/>
    </row>
    <row r="3" spans="1:7" x14ac:dyDescent="0.25">
      <c r="D3" s="543" t="s">
        <v>598</v>
      </c>
      <c r="E3" s="543"/>
      <c r="F3" s="543"/>
    </row>
    <row r="4" spans="1:7" x14ac:dyDescent="0.25">
      <c r="D4" s="100" t="s">
        <v>566</v>
      </c>
    </row>
    <row r="5" spans="1:7" x14ac:dyDescent="0.25">
      <c r="D5" s="119" t="s">
        <v>571</v>
      </c>
    </row>
    <row r="7" spans="1:7" x14ac:dyDescent="0.25">
      <c r="B7" s="544" t="s">
        <v>615</v>
      </c>
      <c r="C7" s="544"/>
      <c r="D7" s="544"/>
      <c r="E7" s="544"/>
      <c r="F7" s="544"/>
    </row>
    <row r="8" spans="1:7" x14ac:dyDescent="0.25">
      <c r="A8" s="120"/>
      <c r="B8" s="544" t="s">
        <v>572</v>
      </c>
      <c r="C8" s="544"/>
      <c r="D8" s="544"/>
      <c r="E8" s="544"/>
      <c r="F8" s="544"/>
    </row>
    <row r="10" spans="1:7" x14ac:dyDescent="0.25">
      <c r="A10" s="101"/>
    </row>
    <row r="11" spans="1:7" x14ac:dyDescent="0.25">
      <c r="A11" s="101"/>
      <c r="D11" s="100" t="s">
        <v>316</v>
      </c>
      <c r="F11" s="119"/>
    </row>
    <row r="12" spans="1:7" ht="12.75" customHeight="1" x14ac:dyDescent="0.25">
      <c r="A12" s="545" t="s">
        <v>289</v>
      </c>
      <c r="B12" s="548" t="s">
        <v>573</v>
      </c>
      <c r="C12" s="553" t="s">
        <v>616</v>
      </c>
      <c r="D12" s="554"/>
      <c r="E12" s="101"/>
      <c r="G12" s="100"/>
    </row>
    <row r="13" spans="1:7" ht="12.75" customHeight="1" x14ac:dyDescent="0.25">
      <c r="A13" s="546"/>
      <c r="B13" s="549"/>
      <c r="C13" s="555"/>
      <c r="D13" s="556"/>
      <c r="E13" s="101"/>
      <c r="G13" s="100"/>
    </row>
    <row r="14" spans="1:7" ht="12.75" customHeight="1" x14ac:dyDescent="0.25">
      <c r="A14" s="546"/>
      <c r="B14" s="549"/>
      <c r="C14" s="551" t="s">
        <v>9</v>
      </c>
      <c r="D14" s="545" t="s">
        <v>541</v>
      </c>
      <c r="E14" s="101"/>
      <c r="G14" s="100"/>
    </row>
    <row r="15" spans="1:7" ht="29.4" customHeight="1" x14ac:dyDescent="0.25">
      <c r="A15" s="547"/>
      <c r="B15" s="550"/>
      <c r="C15" s="552"/>
      <c r="D15" s="547"/>
      <c r="E15" s="101"/>
      <c r="G15" s="100"/>
    </row>
    <row r="16" spans="1:7" x14ac:dyDescent="0.25">
      <c r="A16" s="104" t="s">
        <v>10</v>
      </c>
      <c r="B16" s="106" t="s">
        <v>539</v>
      </c>
      <c r="C16" s="106"/>
      <c r="D16" s="106"/>
      <c r="E16" s="101"/>
      <c r="G16" s="100"/>
    </row>
    <row r="17" spans="1:7" x14ac:dyDescent="0.25">
      <c r="A17" s="105"/>
      <c r="B17" s="121" t="s">
        <v>574</v>
      </c>
      <c r="C17" s="125">
        <v>6.6</v>
      </c>
      <c r="D17" s="125">
        <v>0</v>
      </c>
      <c r="E17" s="101"/>
      <c r="G17" s="100"/>
    </row>
    <row r="18" spans="1:7" x14ac:dyDescent="0.25">
      <c r="A18" s="104" t="s">
        <v>15</v>
      </c>
      <c r="B18" s="106" t="s">
        <v>330</v>
      </c>
      <c r="C18" s="126"/>
      <c r="D18" s="126"/>
      <c r="E18" s="101"/>
      <c r="G18" s="100"/>
    </row>
    <row r="19" spans="1:7" x14ac:dyDescent="0.25">
      <c r="A19" s="105"/>
      <c r="B19" s="121" t="s">
        <v>574</v>
      </c>
      <c r="C19" s="42">
        <v>467.90199999999999</v>
      </c>
      <c r="D19" s="42">
        <v>450.01400000000001</v>
      </c>
      <c r="E19" s="101"/>
      <c r="G19" s="100"/>
    </row>
    <row r="20" spans="1:7" ht="13.5" customHeight="1" x14ac:dyDescent="0.25">
      <c r="A20" s="104" t="s">
        <v>17</v>
      </c>
      <c r="B20" s="122" t="s">
        <v>232</v>
      </c>
      <c r="C20" s="125"/>
      <c r="D20" s="125"/>
      <c r="E20" s="101"/>
      <c r="G20" s="100"/>
    </row>
    <row r="21" spans="1:7" x14ac:dyDescent="0.25">
      <c r="A21" s="105"/>
      <c r="B21" s="121" t="s">
        <v>574</v>
      </c>
      <c r="C21" s="42">
        <v>18.100000000000001</v>
      </c>
      <c r="D21" s="42">
        <v>17.84</v>
      </c>
      <c r="E21" s="101"/>
      <c r="G21" s="100"/>
    </row>
    <row r="22" spans="1:7" x14ac:dyDescent="0.25">
      <c r="A22" s="104" t="s">
        <v>19</v>
      </c>
      <c r="B22" s="106" t="s">
        <v>366</v>
      </c>
      <c r="C22" s="45"/>
      <c r="D22" s="45"/>
      <c r="E22" s="101"/>
      <c r="G22" s="100"/>
    </row>
    <row r="23" spans="1:7" x14ac:dyDescent="0.25">
      <c r="A23" s="105"/>
      <c r="B23" s="121" t="s">
        <v>574</v>
      </c>
      <c r="C23" s="42">
        <v>1811.4259999999999</v>
      </c>
      <c r="D23" s="42">
        <v>1746.85</v>
      </c>
      <c r="E23" s="101"/>
      <c r="G23" s="100"/>
    </row>
    <row r="24" spans="1:7" x14ac:dyDescent="0.25">
      <c r="A24" s="104" t="s">
        <v>22</v>
      </c>
      <c r="B24" s="106" t="s">
        <v>372</v>
      </c>
      <c r="C24" s="45"/>
      <c r="D24" s="45"/>
      <c r="E24" s="101"/>
      <c r="G24" s="100"/>
    </row>
    <row r="25" spans="1:7" x14ac:dyDescent="0.25">
      <c r="A25" s="105"/>
      <c r="B25" s="121" t="s">
        <v>574</v>
      </c>
      <c r="C25" s="42">
        <v>703.37199999999996</v>
      </c>
      <c r="D25" s="42">
        <v>682.38800000000003</v>
      </c>
      <c r="E25" s="101"/>
      <c r="G25" s="100"/>
    </row>
    <row r="26" spans="1:7" x14ac:dyDescent="0.25">
      <c r="A26" s="104" t="s">
        <v>28</v>
      </c>
      <c r="B26" s="123" t="s">
        <v>575</v>
      </c>
      <c r="C26" s="126"/>
      <c r="D26" s="126"/>
      <c r="E26" s="101"/>
      <c r="G26" s="100"/>
    </row>
    <row r="27" spans="1:7" ht="12" customHeight="1" x14ac:dyDescent="0.25">
      <c r="A27" s="105"/>
      <c r="B27" s="124" t="s">
        <v>574</v>
      </c>
      <c r="C27" s="126">
        <f>+C17+C19+C21+C23+C25</f>
        <v>3007.3999999999996</v>
      </c>
      <c r="D27" s="126">
        <f>D17+D19+D21+D23+D25</f>
        <v>2897.0919999999996</v>
      </c>
      <c r="E27" s="101"/>
      <c r="G27" s="100"/>
    </row>
  </sheetData>
  <mergeCells count="9">
    <mergeCell ref="D2:F2"/>
    <mergeCell ref="D3:F3"/>
    <mergeCell ref="B7:F7"/>
    <mergeCell ref="B8:F8"/>
    <mergeCell ref="A12:A15"/>
    <mergeCell ref="B12:B15"/>
    <mergeCell ref="C14:C15"/>
    <mergeCell ref="D14:D15"/>
    <mergeCell ref="C12:D1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7EE74-B685-48D6-9098-09CEECD24142}">
  <sheetPr>
    <tabColor rgb="FF92D050"/>
    <pageSetUpPr fitToPage="1"/>
  </sheetPr>
  <dimension ref="A1:U232"/>
  <sheetViews>
    <sheetView topLeftCell="A82" workbookViewId="0">
      <selection activeCell="D68" sqref="D68"/>
    </sheetView>
  </sheetViews>
  <sheetFormatPr defaultColWidth="9.109375" defaultRowHeight="13.2" x14ac:dyDescent="0.25"/>
  <cols>
    <col min="1" max="1" width="8.109375" style="23" customWidth="1"/>
    <col min="2" max="2" width="40.5546875" style="23" customWidth="1"/>
    <col min="3" max="3" width="6.109375" style="23" customWidth="1"/>
    <col min="4" max="4" width="9.5546875" style="23" customWidth="1"/>
    <col min="5" max="5" width="11.5546875" style="23" customWidth="1"/>
    <col min="6" max="6" width="41.5546875" style="23" customWidth="1"/>
    <col min="7" max="7" width="7.109375" style="23" customWidth="1"/>
    <col min="8" max="8" width="10.109375" style="23" customWidth="1"/>
    <col min="9" max="9" width="11.5546875" style="23" customWidth="1"/>
    <col min="10" max="10" width="44.6640625" style="23" customWidth="1"/>
    <col min="11" max="11" width="7.44140625" style="23" customWidth="1"/>
    <col min="12" max="12" width="8.44140625" style="23" customWidth="1"/>
    <col min="13" max="13" width="11.5546875" style="23" customWidth="1"/>
    <col min="14" max="14" width="44.6640625" style="23" customWidth="1"/>
    <col min="15" max="15" width="7.44140625" style="23" customWidth="1"/>
    <col min="16" max="16" width="8.44140625" style="23" customWidth="1"/>
    <col min="17" max="17" width="11.5546875" style="23" customWidth="1"/>
    <col min="18" max="18" width="44.6640625" style="23" customWidth="1"/>
    <col min="19" max="19" width="7.44140625" style="23" customWidth="1"/>
    <col min="20" max="20" width="8.44140625" style="23" customWidth="1"/>
    <col min="21" max="21" width="11.5546875" style="23" customWidth="1"/>
    <col min="22" max="16384" width="9.109375" style="23"/>
  </cols>
  <sheetData>
    <row r="1" spans="1:21" x14ac:dyDescent="0.25">
      <c r="C1" s="28"/>
      <c r="D1" s="87"/>
    </row>
    <row r="2" spans="1:21" x14ac:dyDescent="0.25">
      <c r="D2" s="592"/>
      <c r="E2" s="592"/>
      <c r="R2" s="28"/>
      <c r="S2" s="87" t="s">
        <v>500</v>
      </c>
    </row>
    <row r="3" spans="1:21" x14ac:dyDescent="0.25">
      <c r="C3" s="28"/>
      <c r="S3" s="592" t="s">
        <v>598</v>
      </c>
      <c r="T3" s="592"/>
    </row>
    <row r="4" spans="1:21" x14ac:dyDescent="0.25">
      <c r="R4" s="28"/>
      <c r="S4" s="23" t="s">
        <v>566</v>
      </c>
    </row>
    <row r="5" spans="1:21" ht="10.5" customHeight="1" x14ac:dyDescent="0.25">
      <c r="S5" s="23" t="s">
        <v>218</v>
      </c>
    </row>
    <row r="6" spans="1:21" ht="14.25" customHeight="1" x14ac:dyDescent="0.25">
      <c r="A6" s="593" t="s">
        <v>287</v>
      </c>
      <c r="B6" s="593"/>
      <c r="C6" s="593"/>
      <c r="D6" s="593"/>
      <c r="E6" s="593"/>
    </row>
    <row r="7" spans="1:21" ht="14.25" customHeight="1" x14ac:dyDescent="0.25">
      <c r="A7" s="85"/>
      <c r="B7" s="85"/>
      <c r="C7" s="85"/>
      <c r="D7" s="85"/>
      <c r="E7" s="85"/>
    </row>
    <row r="8" spans="1:21" x14ac:dyDescent="0.25">
      <c r="A8" s="396"/>
      <c r="B8" s="594" t="s">
        <v>632</v>
      </c>
      <c r="C8" s="594"/>
      <c r="D8" s="594"/>
      <c r="E8" s="595"/>
      <c r="F8" s="596" t="s">
        <v>633</v>
      </c>
      <c r="G8" s="596"/>
      <c r="H8" s="596"/>
      <c r="I8" s="597"/>
      <c r="J8" s="598" t="s">
        <v>634</v>
      </c>
      <c r="K8" s="598"/>
      <c r="L8" s="598"/>
      <c r="M8" s="599"/>
      <c r="N8" s="585" t="s">
        <v>635</v>
      </c>
      <c r="O8" s="585"/>
      <c r="P8" s="585"/>
      <c r="Q8" s="586"/>
      <c r="R8" s="600" t="s">
        <v>636</v>
      </c>
      <c r="S8" s="600"/>
      <c r="T8" s="600"/>
      <c r="U8" s="601"/>
    </row>
    <row r="9" spans="1:21" ht="12.75" customHeight="1" x14ac:dyDescent="0.25">
      <c r="A9" s="587" t="s">
        <v>233</v>
      </c>
      <c r="B9" s="24"/>
      <c r="C9" s="583" t="s">
        <v>235</v>
      </c>
      <c r="D9" s="589" t="s">
        <v>7</v>
      </c>
      <c r="E9" s="589"/>
      <c r="F9" s="397"/>
      <c r="G9" s="570" t="s">
        <v>235</v>
      </c>
      <c r="H9" s="573" t="s">
        <v>7</v>
      </c>
      <c r="I9" s="574"/>
      <c r="J9" s="397"/>
      <c r="K9" s="570" t="s">
        <v>235</v>
      </c>
      <c r="L9" s="573" t="s">
        <v>7</v>
      </c>
      <c r="M9" s="574"/>
      <c r="N9" s="397"/>
      <c r="O9" s="570" t="s">
        <v>235</v>
      </c>
      <c r="P9" s="573" t="s">
        <v>7</v>
      </c>
      <c r="Q9" s="574"/>
      <c r="R9" s="397"/>
      <c r="S9" s="570" t="s">
        <v>235</v>
      </c>
      <c r="T9" s="573" t="s">
        <v>7</v>
      </c>
      <c r="U9" s="574"/>
    </row>
    <row r="10" spans="1:21" ht="12.75" customHeight="1" x14ac:dyDescent="0.25">
      <c r="A10" s="587"/>
      <c r="B10" s="590" t="s">
        <v>107</v>
      </c>
      <c r="C10" s="588"/>
      <c r="D10" s="589" t="s">
        <v>8</v>
      </c>
      <c r="E10" s="589"/>
      <c r="F10" s="575" t="s">
        <v>107</v>
      </c>
      <c r="G10" s="571"/>
      <c r="H10" s="573" t="s">
        <v>8</v>
      </c>
      <c r="I10" s="574"/>
      <c r="J10" s="575" t="s">
        <v>107</v>
      </c>
      <c r="K10" s="571"/>
      <c r="L10" s="573" t="s">
        <v>8</v>
      </c>
      <c r="M10" s="574"/>
      <c r="N10" s="575" t="s">
        <v>107</v>
      </c>
      <c r="O10" s="571"/>
      <c r="P10" s="573" t="s">
        <v>8</v>
      </c>
      <c r="Q10" s="574"/>
      <c r="R10" s="575" t="s">
        <v>107</v>
      </c>
      <c r="S10" s="571"/>
      <c r="T10" s="573" t="s">
        <v>8</v>
      </c>
      <c r="U10" s="574"/>
    </row>
    <row r="11" spans="1:21" ht="12.75" customHeight="1" x14ac:dyDescent="0.25">
      <c r="A11" s="587"/>
      <c r="B11" s="590"/>
      <c r="C11" s="588"/>
      <c r="D11" s="581" t="s">
        <v>9</v>
      </c>
      <c r="E11" s="583" t="s">
        <v>211</v>
      </c>
      <c r="F11" s="575"/>
      <c r="G11" s="571"/>
      <c r="H11" s="568" t="s">
        <v>9</v>
      </c>
      <c r="I11" s="570" t="s">
        <v>211</v>
      </c>
      <c r="J11" s="575"/>
      <c r="K11" s="571"/>
      <c r="L11" s="568" t="s">
        <v>9</v>
      </c>
      <c r="M11" s="570" t="s">
        <v>211</v>
      </c>
      <c r="N11" s="575"/>
      <c r="O11" s="571"/>
      <c r="P11" s="568" t="s">
        <v>9</v>
      </c>
      <c r="Q11" s="570" t="s">
        <v>211</v>
      </c>
      <c r="R11" s="575"/>
      <c r="S11" s="571"/>
      <c r="T11" s="568" t="s">
        <v>9</v>
      </c>
      <c r="U11" s="570" t="s">
        <v>211</v>
      </c>
    </row>
    <row r="12" spans="1:21" ht="29.25" customHeight="1" x14ac:dyDescent="0.25">
      <c r="A12" s="587"/>
      <c r="B12" s="591"/>
      <c r="C12" s="584"/>
      <c r="D12" s="582"/>
      <c r="E12" s="584"/>
      <c r="F12" s="576"/>
      <c r="G12" s="572"/>
      <c r="H12" s="569"/>
      <c r="I12" s="572"/>
      <c r="J12" s="576"/>
      <c r="K12" s="572"/>
      <c r="L12" s="569"/>
      <c r="M12" s="572"/>
      <c r="N12" s="576"/>
      <c r="O12" s="572"/>
      <c r="P12" s="569"/>
      <c r="Q12" s="572"/>
      <c r="R12" s="576"/>
      <c r="S12" s="572"/>
      <c r="T12" s="569"/>
      <c r="U12" s="572"/>
    </row>
    <row r="13" spans="1:21" x14ac:dyDescent="0.25">
      <c r="A13" s="25" t="s">
        <v>10</v>
      </c>
      <c r="B13" s="287" t="s">
        <v>1</v>
      </c>
      <c r="C13" s="287"/>
      <c r="D13" s="296">
        <f>+H13+L13+P13+T13</f>
        <v>3109.288</v>
      </c>
      <c r="E13" s="296">
        <f>+I13+M13+Q13+U13</f>
        <v>944.65200000000004</v>
      </c>
      <c r="F13" s="398" t="s">
        <v>1</v>
      </c>
      <c r="G13" s="398"/>
      <c r="H13" s="399">
        <f>H14+H27+H42+H47+H55+H53+H57+H60+H63</f>
        <v>2025.6480000000001</v>
      </c>
      <c r="I13" s="399">
        <f>+I14+I27+I42+I47+I53+I55+I57+I60+I63</f>
        <v>820.44200000000001</v>
      </c>
      <c r="J13" s="398" t="s">
        <v>1</v>
      </c>
      <c r="K13" s="398"/>
      <c r="L13" s="399">
        <f>L14+L27+L42+L47+L55+L53+L57+L60+L63</f>
        <v>690.1</v>
      </c>
      <c r="M13" s="399">
        <f>M14+M27+M42+M47+M55+M53+M57+M60+M63</f>
        <v>17.47</v>
      </c>
      <c r="N13" s="398" t="s">
        <v>1</v>
      </c>
      <c r="O13" s="398"/>
      <c r="P13" s="399">
        <f>P14+P27+P42+P47+P55+P53+P57+P60+P63</f>
        <v>3.2</v>
      </c>
      <c r="Q13" s="399">
        <f>Q14+Q27+Q42+Q47+Q55+Q53+Q57+Q60+Q63</f>
        <v>0</v>
      </c>
      <c r="R13" s="398" t="s">
        <v>1</v>
      </c>
      <c r="S13" s="398"/>
      <c r="T13" s="399">
        <f>T14+T27+T42+T47+T55+T53+T57+T60+T63</f>
        <v>390.34</v>
      </c>
      <c r="U13" s="399">
        <f>U14+U27+U42+U47+U55+U53+U57+U60+U63</f>
        <v>106.74000000000001</v>
      </c>
    </row>
    <row r="14" spans="1:21" x14ac:dyDescent="0.25">
      <c r="A14" s="25" t="s">
        <v>11</v>
      </c>
      <c r="B14" s="26" t="s">
        <v>97</v>
      </c>
      <c r="C14" s="82" t="s">
        <v>127</v>
      </c>
      <c r="D14" s="74">
        <f t="shared" ref="D14:E29" si="0">+H14+L14+P14+T14</f>
        <v>265.5</v>
      </c>
      <c r="E14" s="74">
        <f t="shared" si="0"/>
        <v>118.07000000000001</v>
      </c>
      <c r="F14" s="202" t="s">
        <v>97</v>
      </c>
      <c r="G14" s="201" t="s">
        <v>127</v>
      </c>
      <c r="H14" s="143">
        <f>H15+H16+H17+H18+H19+H21+H22+H23+H24+H25+H20+H26</f>
        <v>200.5</v>
      </c>
      <c r="I14" s="143">
        <f>I15+I16+I17+I18+I19+I21+I22+I23+I24</f>
        <v>91.73</v>
      </c>
      <c r="J14" s="202" t="s">
        <v>97</v>
      </c>
      <c r="K14" s="201" t="s">
        <v>127</v>
      </c>
      <c r="L14" s="143">
        <f>L15+L16+L17+L18+L19+L21+L22+L23+L24+L25+L20+L26</f>
        <v>56</v>
      </c>
      <c r="M14" s="143">
        <f>M15+M16+M17+M18+M19+M21+M22+M23+M24</f>
        <v>17.47</v>
      </c>
      <c r="N14" s="202" t="s">
        <v>97</v>
      </c>
      <c r="O14" s="201" t="s">
        <v>127</v>
      </c>
      <c r="P14" s="143">
        <f>P15+P16+P17+P18+P19+P21+P22+P23+P24+P25+P20+P26</f>
        <v>0</v>
      </c>
      <c r="Q14" s="143">
        <f>Q15+Q16+Q17+Q18+Q19+Q21+Q22+Q23+Q24</f>
        <v>0</v>
      </c>
      <c r="R14" s="202" t="s">
        <v>97</v>
      </c>
      <c r="S14" s="201" t="s">
        <v>127</v>
      </c>
      <c r="T14" s="143">
        <f>T15+T16+T17+T18+T19+T21+T22+T23+T24+T25+T20+T26</f>
        <v>9</v>
      </c>
      <c r="U14" s="143">
        <f>U15+U16+U17+U18+U19+U21+U22+U23+U24</f>
        <v>8.8699999999999992</v>
      </c>
    </row>
    <row r="15" spans="1:21" x14ac:dyDescent="0.25">
      <c r="A15" s="27" t="s">
        <v>145</v>
      </c>
      <c r="B15" s="28" t="s">
        <v>225</v>
      </c>
      <c r="C15" s="577"/>
      <c r="D15" s="153">
        <f t="shared" si="0"/>
        <v>55</v>
      </c>
      <c r="E15" s="153">
        <f t="shared" si="0"/>
        <v>51</v>
      </c>
      <c r="F15" s="395" t="s">
        <v>225</v>
      </c>
      <c r="G15" s="579"/>
      <c r="H15" s="400">
        <v>46</v>
      </c>
      <c r="I15" s="400">
        <v>42.13</v>
      </c>
      <c r="J15" s="395" t="s">
        <v>225</v>
      </c>
      <c r="K15" s="579"/>
      <c r="L15" s="400">
        <v>0</v>
      </c>
      <c r="M15" s="400">
        <v>0</v>
      </c>
      <c r="N15" s="395" t="s">
        <v>225</v>
      </c>
      <c r="O15" s="579"/>
      <c r="P15" s="400">
        <v>0</v>
      </c>
      <c r="Q15" s="400">
        <v>0</v>
      </c>
      <c r="R15" s="395" t="s">
        <v>225</v>
      </c>
      <c r="S15" s="579"/>
      <c r="T15" s="400">
        <v>9</v>
      </c>
      <c r="U15" s="400">
        <v>8.8699999999999992</v>
      </c>
    </row>
    <row r="16" spans="1:21" x14ac:dyDescent="0.25">
      <c r="A16" s="27" t="s">
        <v>146</v>
      </c>
      <c r="B16" s="28" t="s">
        <v>239</v>
      </c>
      <c r="C16" s="578"/>
      <c r="D16" s="153">
        <f t="shared" si="0"/>
        <v>25.5</v>
      </c>
      <c r="E16" s="153">
        <f t="shared" si="0"/>
        <v>24.4</v>
      </c>
      <c r="F16" s="395" t="s">
        <v>239</v>
      </c>
      <c r="G16" s="580"/>
      <c r="H16" s="400">
        <v>25.5</v>
      </c>
      <c r="I16" s="400">
        <v>24.4</v>
      </c>
      <c r="J16" s="395" t="s">
        <v>239</v>
      </c>
      <c r="K16" s="580"/>
      <c r="L16" s="400">
        <v>0</v>
      </c>
      <c r="M16" s="400">
        <v>0</v>
      </c>
      <c r="N16" s="395" t="s">
        <v>239</v>
      </c>
      <c r="O16" s="580"/>
      <c r="P16" s="400">
        <v>0</v>
      </c>
      <c r="Q16" s="400">
        <v>0</v>
      </c>
      <c r="R16" s="395" t="s">
        <v>239</v>
      </c>
      <c r="S16" s="580"/>
      <c r="T16" s="400">
        <v>0</v>
      </c>
      <c r="U16" s="400">
        <v>0</v>
      </c>
    </row>
    <row r="17" spans="1:21" ht="15" customHeight="1" x14ac:dyDescent="0.25">
      <c r="A17" s="27" t="s">
        <v>146</v>
      </c>
      <c r="B17" s="28" t="s">
        <v>226</v>
      </c>
      <c r="C17" s="578"/>
      <c r="D17" s="153">
        <f t="shared" si="0"/>
        <v>26.7</v>
      </c>
      <c r="E17" s="153">
        <f t="shared" si="0"/>
        <v>25.2</v>
      </c>
      <c r="F17" s="395" t="s">
        <v>226</v>
      </c>
      <c r="G17" s="580"/>
      <c r="H17" s="400">
        <v>26.7</v>
      </c>
      <c r="I17" s="400">
        <v>25.2</v>
      </c>
      <c r="J17" s="395" t="s">
        <v>226</v>
      </c>
      <c r="K17" s="580"/>
      <c r="L17" s="400">
        <v>0</v>
      </c>
      <c r="M17" s="400">
        <v>0</v>
      </c>
      <c r="N17" s="395" t="s">
        <v>226</v>
      </c>
      <c r="O17" s="580"/>
      <c r="P17" s="400">
        <v>0</v>
      </c>
      <c r="Q17" s="400">
        <v>0</v>
      </c>
      <c r="R17" s="395" t="s">
        <v>226</v>
      </c>
      <c r="S17" s="580"/>
      <c r="T17" s="400">
        <v>0</v>
      </c>
      <c r="U17" s="400">
        <v>0</v>
      </c>
    </row>
    <row r="18" spans="1:21" x14ac:dyDescent="0.25">
      <c r="A18" s="27" t="s">
        <v>147</v>
      </c>
      <c r="B18" s="23" t="s">
        <v>209</v>
      </c>
      <c r="C18" s="578"/>
      <c r="D18" s="153">
        <f t="shared" si="0"/>
        <v>6.6</v>
      </c>
      <c r="E18" s="153">
        <f t="shared" si="0"/>
        <v>0</v>
      </c>
      <c r="F18" s="375" t="s">
        <v>209</v>
      </c>
      <c r="G18" s="580"/>
      <c r="H18" s="400">
        <v>6.6</v>
      </c>
      <c r="I18" s="400">
        <v>0</v>
      </c>
      <c r="J18" s="375" t="s">
        <v>209</v>
      </c>
      <c r="K18" s="580"/>
      <c r="L18" s="400">
        <v>0</v>
      </c>
      <c r="M18" s="400">
        <v>0</v>
      </c>
      <c r="N18" s="375" t="s">
        <v>209</v>
      </c>
      <c r="O18" s="580"/>
      <c r="P18" s="400">
        <v>0</v>
      </c>
      <c r="Q18" s="400">
        <v>0</v>
      </c>
      <c r="R18" s="375" t="s">
        <v>209</v>
      </c>
      <c r="S18" s="580"/>
      <c r="T18" s="400">
        <v>0</v>
      </c>
      <c r="U18" s="400">
        <v>0</v>
      </c>
    </row>
    <row r="19" spans="1:21" s="1" customFormat="1" x14ac:dyDescent="0.25">
      <c r="A19" s="8" t="s">
        <v>149</v>
      </c>
      <c r="B19" s="1" t="s">
        <v>320</v>
      </c>
      <c r="C19" s="578"/>
      <c r="D19" s="153">
        <f t="shared" si="0"/>
        <v>39</v>
      </c>
      <c r="E19" s="153">
        <f t="shared" si="0"/>
        <v>1.17</v>
      </c>
      <c r="F19" s="375" t="s">
        <v>320</v>
      </c>
      <c r="G19" s="580"/>
      <c r="H19" s="400">
        <v>0</v>
      </c>
      <c r="I19" s="400">
        <v>0</v>
      </c>
      <c r="J19" s="375" t="s">
        <v>320</v>
      </c>
      <c r="K19" s="580"/>
      <c r="L19" s="400">
        <v>39</v>
      </c>
      <c r="M19" s="400">
        <v>1.17</v>
      </c>
      <c r="N19" s="375" t="s">
        <v>320</v>
      </c>
      <c r="O19" s="580"/>
      <c r="P19" s="400">
        <v>0</v>
      </c>
      <c r="Q19" s="400">
        <v>0</v>
      </c>
      <c r="R19" s="375" t="s">
        <v>320</v>
      </c>
      <c r="S19" s="580"/>
      <c r="T19" s="400">
        <v>0</v>
      </c>
      <c r="U19" s="400">
        <v>0</v>
      </c>
    </row>
    <row r="20" spans="1:21" s="1" customFormat="1" x14ac:dyDescent="0.25">
      <c r="A20" s="8" t="s">
        <v>149</v>
      </c>
      <c r="B20" s="1" t="s">
        <v>546</v>
      </c>
      <c r="C20" s="578"/>
      <c r="D20" s="153">
        <f t="shared" si="0"/>
        <v>10</v>
      </c>
      <c r="E20" s="153">
        <f t="shared" si="0"/>
        <v>0</v>
      </c>
      <c r="F20" s="375" t="s">
        <v>546</v>
      </c>
      <c r="G20" s="580"/>
      <c r="H20" s="400">
        <v>10</v>
      </c>
      <c r="I20" s="400">
        <v>0</v>
      </c>
      <c r="J20" s="375" t="s">
        <v>546</v>
      </c>
      <c r="K20" s="580"/>
      <c r="L20" s="400">
        <v>0</v>
      </c>
      <c r="M20" s="400">
        <v>0</v>
      </c>
      <c r="N20" s="375" t="s">
        <v>546</v>
      </c>
      <c r="O20" s="580"/>
      <c r="P20" s="400">
        <v>0</v>
      </c>
      <c r="Q20" s="400">
        <v>0</v>
      </c>
      <c r="R20" s="375" t="s">
        <v>546</v>
      </c>
      <c r="S20" s="580"/>
      <c r="T20" s="400">
        <v>0</v>
      </c>
      <c r="U20" s="400">
        <v>0</v>
      </c>
    </row>
    <row r="21" spans="1:21" x14ac:dyDescent="0.25">
      <c r="A21" s="27" t="s">
        <v>148</v>
      </c>
      <c r="B21" s="23" t="s">
        <v>212</v>
      </c>
      <c r="C21" s="578"/>
      <c r="D21" s="153">
        <f t="shared" si="0"/>
        <v>20.399999999999999</v>
      </c>
      <c r="E21" s="153">
        <f t="shared" si="0"/>
        <v>0</v>
      </c>
      <c r="F21" s="375" t="s">
        <v>212</v>
      </c>
      <c r="G21" s="580"/>
      <c r="H21" s="400">
        <v>20.399999999999999</v>
      </c>
      <c r="I21" s="400">
        <v>0</v>
      </c>
      <c r="J21" s="375" t="s">
        <v>212</v>
      </c>
      <c r="K21" s="580"/>
      <c r="L21" s="400">
        <v>0</v>
      </c>
      <c r="M21" s="400">
        <v>0</v>
      </c>
      <c r="N21" s="375" t="s">
        <v>212</v>
      </c>
      <c r="O21" s="580"/>
      <c r="P21" s="400">
        <v>0</v>
      </c>
      <c r="Q21" s="400">
        <v>0</v>
      </c>
      <c r="R21" s="375" t="s">
        <v>212</v>
      </c>
      <c r="S21" s="580"/>
      <c r="T21" s="400">
        <v>0</v>
      </c>
      <c r="U21" s="400">
        <v>0</v>
      </c>
    </row>
    <row r="22" spans="1:21" x14ac:dyDescent="0.25">
      <c r="A22" s="27" t="s">
        <v>149</v>
      </c>
      <c r="B22" s="23" t="s">
        <v>75</v>
      </c>
      <c r="C22" s="578"/>
      <c r="D22" s="153">
        <f t="shared" si="0"/>
        <v>2.5</v>
      </c>
      <c r="E22" s="153">
        <f t="shared" si="0"/>
        <v>0</v>
      </c>
      <c r="F22" s="375" t="s">
        <v>75</v>
      </c>
      <c r="G22" s="580"/>
      <c r="H22" s="400">
        <v>2.5</v>
      </c>
      <c r="I22" s="400">
        <v>0</v>
      </c>
      <c r="J22" s="375" t="s">
        <v>75</v>
      </c>
      <c r="K22" s="580"/>
      <c r="L22" s="400">
        <v>0</v>
      </c>
      <c r="M22" s="400">
        <v>0</v>
      </c>
      <c r="N22" s="375" t="s">
        <v>75</v>
      </c>
      <c r="O22" s="580"/>
      <c r="P22" s="400">
        <v>0</v>
      </c>
      <c r="Q22" s="400">
        <v>0</v>
      </c>
      <c r="R22" s="375" t="s">
        <v>75</v>
      </c>
      <c r="S22" s="580"/>
      <c r="T22" s="400">
        <v>0</v>
      </c>
      <c r="U22" s="400">
        <v>0</v>
      </c>
    </row>
    <row r="23" spans="1:21" x14ac:dyDescent="0.25">
      <c r="A23" s="27" t="s">
        <v>150</v>
      </c>
      <c r="B23" s="23" t="s">
        <v>76</v>
      </c>
      <c r="C23" s="578"/>
      <c r="D23" s="153">
        <f t="shared" si="0"/>
        <v>21</v>
      </c>
      <c r="E23" s="153">
        <f t="shared" si="0"/>
        <v>0</v>
      </c>
      <c r="F23" s="375" t="s">
        <v>76</v>
      </c>
      <c r="G23" s="580"/>
      <c r="H23" s="400">
        <v>21</v>
      </c>
      <c r="I23" s="400">
        <v>0</v>
      </c>
      <c r="J23" s="375" t="s">
        <v>76</v>
      </c>
      <c r="K23" s="580"/>
      <c r="L23" s="400">
        <v>0</v>
      </c>
      <c r="M23" s="400">
        <v>0</v>
      </c>
      <c r="N23" s="375" t="s">
        <v>76</v>
      </c>
      <c r="O23" s="580"/>
      <c r="P23" s="400">
        <v>0</v>
      </c>
      <c r="Q23" s="400">
        <v>0</v>
      </c>
      <c r="R23" s="375" t="s">
        <v>76</v>
      </c>
      <c r="S23" s="580"/>
      <c r="T23" s="400">
        <v>0</v>
      </c>
      <c r="U23" s="400">
        <v>0</v>
      </c>
    </row>
    <row r="24" spans="1:21" x14ac:dyDescent="0.25">
      <c r="A24" s="27" t="s">
        <v>502</v>
      </c>
      <c r="B24" s="23" t="s">
        <v>512</v>
      </c>
      <c r="C24" s="84"/>
      <c r="D24" s="153">
        <f t="shared" si="0"/>
        <v>17</v>
      </c>
      <c r="E24" s="153">
        <f t="shared" si="0"/>
        <v>16.3</v>
      </c>
      <c r="F24" s="375" t="s">
        <v>512</v>
      </c>
      <c r="G24" s="374"/>
      <c r="H24" s="400">
        <v>0</v>
      </c>
      <c r="I24" s="400">
        <v>0</v>
      </c>
      <c r="J24" s="375" t="s">
        <v>512</v>
      </c>
      <c r="K24" s="374"/>
      <c r="L24" s="400">
        <v>17</v>
      </c>
      <c r="M24" s="400">
        <v>16.3</v>
      </c>
      <c r="N24" s="375" t="s">
        <v>512</v>
      </c>
      <c r="O24" s="374"/>
      <c r="P24" s="400">
        <v>0</v>
      </c>
      <c r="Q24" s="400">
        <v>0</v>
      </c>
      <c r="R24" s="375" t="s">
        <v>512</v>
      </c>
      <c r="S24" s="374"/>
      <c r="T24" s="400">
        <v>0</v>
      </c>
      <c r="U24" s="400">
        <v>0</v>
      </c>
    </row>
    <row r="25" spans="1:21" x14ac:dyDescent="0.25">
      <c r="A25" s="27" t="s">
        <v>328</v>
      </c>
      <c r="B25" s="23" t="s">
        <v>501</v>
      </c>
      <c r="C25" s="84"/>
      <c r="D25" s="153">
        <f t="shared" si="0"/>
        <v>40.799999999999997</v>
      </c>
      <c r="E25" s="153">
        <f t="shared" si="0"/>
        <v>0</v>
      </c>
      <c r="F25" s="375" t="s">
        <v>501</v>
      </c>
      <c r="G25" s="374"/>
      <c r="H25" s="400">
        <v>40.799999999999997</v>
      </c>
      <c r="I25" s="400">
        <v>0</v>
      </c>
      <c r="J25" s="375" t="s">
        <v>501</v>
      </c>
      <c r="K25" s="374"/>
      <c r="L25" s="400">
        <v>0</v>
      </c>
      <c r="M25" s="400">
        <v>0</v>
      </c>
      <c r="N25" s="375" t="s">
        <v>501</v>
      </c>
      <c r="O25" s="374"/>
      <c r="P25" s="400">
        <v>0</v>
      </c>
      <c r="Q25" s="400">
        <v>0</v>
      </c>
      <c r="R25" s="375" t="s">
        <v>501</v>
      </c>
      <c r="S25" s="374"/>
      <c r="T25" s="400">
        <v>0</v>
      </c>
      <c r="U25" s="400">
        <v>0</v>
      </c>
    </row>
    <row r="26" spans="1:21" x14ac:dyDescent="0.25">
      <c r="A26" s="27" t="s">
        <v>230</v>
      </c>
      <c r="B26" s="23" t="s">
        <v>590</v>
      </c>
      <c r="C26" s="84"/>
      <c r="D26" s="153">
        <f t="shared" si="0"/>
        <v>1</v>
      </c>
      <c r="E26" s="153">
        <f t="shared" si="0"/>
        <v>0</v>
      </c>
      <c r="F26" s="375" t="s">
        <v>590</v>
      </c>
      <c r="G26" s="374"/>
      <c r="H26" s="400">
        <v>1</v>
      </c>
      <c r="I26" s="400">
        <v>0</v>
      </c>
      <c r="J26" s="375" t="s">
        <v>590</v>
      </c>
      <c r="K26" s="374"/>
      <c r="L26" s="400">
        <v>0</v>
      </c>
      <c r="M26" s="400">
        <v>0</v>
      </c>
      <c r="N26" s="375" t="s">
        <v>590</v>
      </c>
      <c r="O26" s="374"/>
      <c r="P26" s="400">
        <v>0</v>
      </c>
      <c r="Q26" s="400">
        <v>0</v>
      </c>
      <c r="R26" s="375" t="s">
        <v>590</v>
      </c>
      <c r="S26" s="374"/>
      <c r="T26" s="400">
        <v>0</v>
      </c>
      <c r="U26" s="400">
        <v>0</v>
      </c>
    </row>
    <row r="27" spans="1:21" ht="39.6" x14ac:dyDescent="0.25">
      <c r="A27" s="29" t="s">
        <v>12</v>
      </c>
      <c r="B27" s="30" t="s">
        <v>99</v>
      </c>
      <c r="C27" s="52" t="s">
        <v>131</v>
      </c>
      <c r="D27" s="98">
        <f t="shared" si="0"/>
        <v>1351.8430000000001</v>
      </c>
      <c r="E27" s="98">
        <f t="shared" si="0"/>
        <v>811.38199999999995</v>
      </c>
      <c r="F27" s="208" t="s">
        <v>99</v>
      </c>
      <c r="G27" s="187" t="s">
        <v>131</v>
      </c>
      <c r="H27" s="209">
        <f>H28+H30+H31+H33+H34+H35+H36+H38+H29+H37+H40+H39+H41+H32</f>
        <v>1206.5060000000001</v>
      </c>
      <c r="I27" s="209">
        <f>I28+I30+I31+I33+I34+I36+I38+I29+I37+I40+I39+I41</f>
        <v>713.51199999999994</v>
      </c>
      <c r="J27" s="208" t="s">
        <v>99</v>
      </c>
      <c r="K27" s="187" t="s">
        <v>131</v>
      </c>
      <c r="L27" s="209">
        <f>L28+L30+L31+L33+L34+L35+L36+L38+L29+L37+L40+L39+L41</f>
        <v>0</v>
      </c>
      <c r="M27" s="209">
        <f>M28+M30+M31+M33+M34+M36+M38+M29+M37+M40+M39+M41</f>
        <v>0</v>
      </c>
      <c r="N27" s="208" t="s">
        <v>99</v>
      </c>
      <c r="O27" s="187" t="s">
        <v>131</v>
      </c>
      <c r="P27" s="209">
        <f>P28+P30+P31+P33+P34+P35+P36+P38+P29+P37+P40+P39+P41</f>
        <v>0</v>
      </c>
      <c r="Q27" s="209">
        <f>Q28+Q30+Q31+Q33+Q34+Q36+Q38+Q29+Q37+Q40+Q39+Q41</f>
        <v>0</v>
      </c>
      <c r="R27" s="208" t="s">
        <v>99</v>
      </c>
      <c r="S27" s="187" t="s">
        <v>131</v>
      </c>
      <c r="T27" s="209">
        <f>T28+T30+T31+T33+T34+T35+T36+T38+T29+T37+T40+T39+T41</f>
        <v>145.33699999999999</v>
      </c>
      <c r="U27" s="209">
        <f>U28+U30+U31+U33+U34+U36+U38+U29+U37+U40+U39+U41</f>
        <v>97.87</v>
      </c>
    </row>
    <row r="28" spans="1:21" x14ac:dyDescent="0.25">
      <c r="A28" s="31" t="s">
        <v>234</v>
      </c>
      <c r="B28" s="24" t="s">
        <v>224</v>
      </c>
      <c r="C28" s="32"/>
      <c r="D28" s="153">
        <f t="shared" si="0"/>
        <v>992.70299999999997</v>
      </c>
      <c r="E28" s="153">
        <f t="shared" si="0"/>
        <v>743.90200000000004</v>
      </c>
      <c r="F28" s="397" t="s">
        <v>224</v>
      </c>
      <c r="G28" s="401"/>
      <c r="H28" s="304">
        <v>893.36599999999999</v>
      </c>
      <c r="I28" s="303">
        <v>646.03200000000004</v>
      </c>
      <c r="J28" s="397" t="s">
        <v>224</v>
      </c>
      <c r="K28" s="401"/>
      <c r="L28" s="304">
        <v>0</v>
      </c>
      <c r="M28" s="303">
        <v>0</v>
      </c>
      <c r="N28" s="397" t="s">
        <v>224</v>
      </c>
      <c r="O28" s="401"/>
      <c r="P28" s="304">
        <v>0</v>
      </c>
      <c r="Q28" s="303">
        <v>0</v>
      </c>
      <c r="R28" s="397" t="s">
        <v>224</v>
      </c>
      <c r="S28" s="401"/>
      <c r="T28" s="304">
        <v>99.337000000000003</v>
      </c>
      <c r="U28" s="303">
        <v>97.87</v>
      </c>
    </row>
    <row r="29" spans="1:21" s="90" customFormat="1" x14ac:dyDescent="0.25">
      <c r="A29" s="91" t="s">
        <v>327</v>
      </c>
      <c r="B29" s="12" t="s">
        <v>223</v>
      </c>
      <c r="C29" s="89"/>
      <c r="D29" s="153">
        <f t="shared" si="0"/>
        <v>82.2</v>
      </c>
      <c r="E29" s="153">
        <f t="shared" si="0"/>
        <v>59.3</v>
      </c>
      <c r="F29" s="376" t="s">
        <v>223</v>
      </c>
      <c r="G29" s="402"/>
      <c r="H29" s="304">
        <v>82.2</v>
      </c>
      <c r="I29" s="303">
        <v>59.3</v>
      </c>
      <c r="J29" s="376" t="s">
        <v>223</v>
      </c>
      <c r="K29" s="402"/>
      <c r="L29" s="304">
        <v>0</v>
      </c>
      <c r="M29" s="303">
        <v>0</v>
      </c>
      <c r="N29" s="376" t="s">
        <v>223</v>
      </c>
      <c r="O29" s="402"/>
      <c r="P29" s="304">
        <v>0</v>
      </c>
      <c r="Q29" s="303">
        <v>0</v>
      </c>
      <c r="R29" s="376" t="s">
        <v>223</v>
      </c>
      <c r="S29" s="402"/>
      <c r="T29" s="304">
        <v>0</v>
      </c>
      <c r="U29" s="303">
        <v>0</v>
      </c>
    </row>
    <row r="30" spans="1:21" x14ac:dyDescent="0.25">
      <c r="A30" s="31" t="s">
        <v>328</v>
      </c>
      <c r="B30" s="33" t="s">
        <v>66</v>
      </c>
      <c r="C30" s="34"/>
      <c r="D30" s="153">
        <f t="shared" ref="D30:E58" si="1">+H30+L30+P30+T30</f>
        <v>3.92</v>
      </c>
      <c r="E30" s="153">
        <f t="shared" si="1"/>
        <v>0</v>
      </c>
      <c r="F30" s="376" t="s">
        <v>66</v>
      </c>
      <c r="G30" s="402"/>
      <c r="H30" s="304">
        <v>3.92</v>
      </c>
      <c r="I30" s="303">
        <v>0</v>
      </c>
      <c r="J30" s="376" t="s">
        <v>66</v>
      </c>
      <c r="K30" s="402"/>
      <c r="L30" s="304">
        <v>0</v>
      </c>
      <c r="M30" s="303">
        <v>0</v>
      </c>
      <c r="N30" s="376" t="s">
        <v>66</v>
      </c>
      <c r="O30" s="402"/>
      <c r="P30" s="304">
        <v>0</v>
      </c>
      <c r="Q30" s="303">
        <v>0</v>
      </c>
      <c r="R30" s="376" t="s">
        <v>66</v>
      </c>
      <c r="S30" s="402"/>
      <c r="T30" s="304">
        <v>0</v>
      </c>
      <c r="U30" s="303">
        <v>0</v>
      </c>
    </row>
    <row r="31" spans="1:21" x14ac:dyDescent="0.25">
      <c r="A31" s="31" t="s">
        <v>149</v>
      </c>
      <c r="B31" s="33" t="s">
        <v>158</v>
      </c>
      <c r="C31" s="34"/>
      <c r="D31" s="153">
        <f t="shared" si="1"/>
        <v>109</v>
      </c>
      <c r="E31" s="153">
        <f t="shared" si="1"/>
        <v>0</v>
      </c>
      <c r="F31" s="376" t="s">
        <v>158</v>
      </c>
      <c r="G31" s="402"/>
      <c r="H31" s="304">
        <v>68</v>
      </c>
      <c r="I31" s="303">
        <v>0</v>
      </c>
      <c r="J31" s="376" t="s">
        <v>158</v>
      </c>
      <c r="K31" s="402"/>
      <c r="L31" s="304">
        <v>0</v>
      </c>
      <c r="M31" s="303">
        <v>0</v>
      </c>
      <c r="N31" s="376" t="s">
        <v>158</v>
      </c>
      <c r="O31" s="402"/>
      <c r="P31" s="304">
        <v>0</v>
      </c>
      <c r="Q31" s="303">
        <v>0</v>
      </c>
      <c r="R31" s="376" t="s">
        <v>158</v>
      </c>
      <c r="S31" s="402"/>
      <c r="T31" s="304">
        <v>41</v>
      </c>
      <c r="U31" s="303">
        <v>0</v>
      </c>
    </row>
    <row r="32" spans="1:21" x14ac:dyDescent="0.25">
      <c r="A32" s="31"/>
      <c r="B32" s="33" t="s">
        <v>611</v>
      </c>
      <c r="C32" s="34"/>
      <c r="D32" s="153">
        <f t="shared" si="1"/>
        <v>18.899999999999999</v>
      </c>
      <c r="E32" s="153">
        <f t="shared" si="1"/>
        <v>0</v>
      </c>
      <c r="F32" s="376" t="s">
        <v>611</v>
      </c>
      <c r="G32" s="402"/>
      <c r="H32" s="304">
        <v>18.899999999999999</v>
      </c>
      <c r="I32" s="303">
        <v>0</v>
      </c>
      <c r="J32" s="376" t="s">
        <v>611</v>
      </c>
      <c r="K32" s="402"/>
      <c r="L32" s="304">
        <v>0</v>
      </c>
      <c r="M32" s="303">
        <v>0</v>
      </c>
      <c r="N32" s="376" t="s">
        <v>611</v>
      </c>
      <c r="O32" s="402"/>
      <c r="P32" s="304">
        <v>0</v>
      </c>
      <c r="Q32" s="303">
        <v>0</v>
      </c>
      <c r="R32" s="376" t="s">
        <v>611</v>
      </c>
      <c r="S32" s="402"/>
      <c r="T32" s="304">
        <v>0</v>
      </c>
      <c r="U32" s="303">
        <v>0</v>
      </c>
    </row>
    <row r="33" spans="1:21" x14ac:dyDescent="0.25">
      <c r="A33" s="31" t="s">
        <v>153</v>
      </c>
      <c r="B33" s="33" t="s">
        <v>2</v>
      </c>
      <c r="C33" s="34"/>
      <c r="D33" s="153">
        <f t="shared" si="1"/>
        <v>20</v>
      </c>
      <c r="E33" s="153">
        <f t="shared" si="1"/>
        <v>0</v>
      </c>
      <c r="F33" s="376" t="s">
        <v>2</v>
      </c>
      <c r="G33" s="402"/>
      <c r="H33" s="304">
        <v>20</v>
      </c>
      <c r="I33" s="303">
        <v>0</v>
      </c>
      <c r="J33" s="376" t="s">
        <v>2</v>
      </c>
      <c r="K33" s="402"/>
      <c r="L33" s="304">
        <v>0</v>
      </c>
      <c r="M33" s="303">
        <v>0</v>
      </c>
      <c r="N33" s="376" t="s">
        <v>2</v>
      </c>
      <c r="O33" s="402"/>
      <c r="P33" s="304">
        <v>0</v>
      </c>
      <c r="Q33" s="303">
        <v>0</v>
      </c>
      <c r="R33" s="376" t="s">
        <v>2</v>
      </c>
      <c r="S33" s="402"/>
      <c r="T33" s="304">
        <v>0</v>
      </c>
      <c r="U33" s="303">
        <v>0</v>
      </c>
    </row>
    <row r="34" spans="1:21" x14ac:dyDescent="0.25">
      <c r="A34" s="31" t="s">
        <v>151</v>
      </c>
      <c r="B34" s="33" t="s">
        <v>71</v>
      </c>
      <c r="C34" s="34"/>
      <c r="D34" s="153">
        <f t="shared" si="1"/>
        <v>13</v>
      </c>
      <c r="E34" s="153">
        <f t="shared" si="1"/>
        <v>0</v>
      </c>
      <c r="F34" s="376" t="s">
        <v>71</v>
      </c>
      <c r="G34" s="402"/>
      <c r="H34" s="304">
        <v>13</v>
      </c>
      <c r="I34" s="303">
        <v>0</v>
      </c>
      <c r="J34" s="376" t="s">
        <v>71</v>
      </c>
      <c r="K34" s="402"/>
      <c r="L34" s="304">
        <v>0</v>
      </c>
      <c r="M34" s="303">
        <v>0</v>
      </c>
      <c r="N34" s="376" t="s">
        <v>71</v>
      </c>
      <c r="O34" s="402"/>
      <c r="P34" s="304">
        <v>0</v>
      </c>
      <c r="Q34" s="303">
        <v>0</v>
      </c>
      <c r="R34" s="376" t="s">
        <v>71</v>
      </c>
      <c r="S34" s="402"/>
      <c r="T34" s="304">
        <v>0</v>
      </c>
      <c r="U34" s="303">
        <v>0</v>
      </c>
    </row>
    <row r="35" spans="1:21" x14ac:dyDescent="0.25">
      <c r="A35" s="31" t="s">
        <v>149</v>
      </c>
      <c r="B35" s="33" t="s">
        <v>503</v>
      </c>
      <c r="C35" s="34"/>
      <c r="D35" s="153">
        <f t="shared" si="1"/>
        <v>5.82</v>
      </c>
      <c r="E35" s="153">
        <f t="shared" si="1"/>
        <v>0</v>
      </c>
      <c r="F35" s="376" t="s">
        <v>503</v>
      </c>
      <c r="G35" s="402"/>
      <c r="H35" s="403">
        <v>5.82</v>
      </c>
      <c r="I35" s="404">
        <v>0</v>
      </c>
      <c r="J35" s="376" t="s">
        <v>503</v>
      </c>
      <c r="K35" s="402"/>
      <c r="L35" s="403">
        <v>0</v>
      </c>
      <c r="M35" s="404">
        <v>0</v>
      </c>
      <c r="N35" s="376" t="s">
        <v>503</v>
      </c>
      <c r="O35" s="402"/>
      <c r="P35" s="403">
        <v>0</v>
      </c>
      <c r="Q35" s="404">
        <v>0</v>
      </c>
      <c r="R35" s="376" t="s">
        <v>503</v>
      </c>
      <c r="S35" s="402"/>
      <c r="T35" s="403">
        <v>0</v>
      </c>
      <c r="U35" s="404">
        <v>0</v>
      </c>
    </row>
    <row r="36" spans="1:21" x14ac:dyDescent="0.25">
      <c r="A36" s="31" t="s">
        <v>230</v>
      </c>
      <c r="B36" s="33" t="s">
        <v>3</v>
      </c>
      <c r="C36" s="34"/>
      <c r="D36" s="153">
        <f t="shared" si="1"/>
        <v>15</v>
      </c>
      <c r="E36" s="153">
        <f t="shared" si="1"/>
        <v>0</v>
      </c>
      <c r="F36" s="376" t="s">
        <v>3</v>
      </c>
      <c r="G36" s="402"/>
      <c r="H36" s="403">
        <v>15</v>
      </c>
      <c r="I36" s="404">
        <v>0</v>
      </c>
      <c r="J36" s="376" t="s">
        <v>3</v>
      </c>
      <c r="K36" s="402"/>
      <c r="L36" s="403">
        <v>0</v>
      </c>
      <c r="M36" s="404">
        <v>0</v>
      </c>
      <c r="N36" s="376" t="s">
        <v>3</v>
      </c>
      <c r="O36" s="402"/>
      <c r="P36" s="403">
        <v>0</v>
      </c>
      <c r="Q36" s="404">
        <v>0</v>
      </c>
      <c r="R36" s="376" t="s">
        <v>3</v>
      </c>
      <c r="S36" s="402"/>
      <c r="T36" s="403">
        <v>0</v>
      </c>
      <c r="U36" s="404">
        <v>0</v>
      </c>
    </row>
    <row r="37" spans="1:21" x14ac:dyDescent="0.25">
      <c r="A37" s="35" t="s">
        <v>296</v>
      </c>
      <c r="B37" s="36" t="s">
        <v>86</v>
      </c>
      <c r="C37" s="34"/>
      <c r="D37" s="153">
        <f t="shared" si="1"/>
        <v>0</v>
      </c>
      <c r="E37" s="153">
        <f t="shared" si="1"/>
        <v>0</v>
      </c>
      <c r="F37" s="405" t="s">
        <v>86</v>
      </c>
      <c r="G37" s="402"/>
      <c r="H37" s="403">
        <v>0</v>
      </c>
      <c r="I37" s="404">
        <v>0</v>
      </c>
      <c r="J37" s="405" t="s">
        <v>86</v>
      </c>
      <c r="K37" s="402"/>
      <c r="L37" s="403">
        <v>0</v>
      </c>
      <c r="M37" s="404">
        <v>0</v>
      </c>
      <c r="N37" s="405" t="s">
        <v>86</v>
      </c>
      <c r="O37" s="402"/>
      <c r="P37" s="403">
        <v>0</v>
      </c>
      <c r="Q37" s="404">
        <v>0</v>
      </c>
      <c r="R37" s="405" t="s">
        <v>86</v>
      </c>
      <c r="S37" s="402"/>
      <c r="T37" s="403">
        <v>0</v>
      </c>
      <c r="U37" s="404">
        <v>0</v>
      </c>
    </row>
    <row r="38" spans="1:21" ht="26.4" x14ac:dyDescent="0.25">
      <c r="A38" s="35" t="s">
        <v>328</v>
      </c>
      <c r="B38" s="37" t="s">
        <v>100</v>
      </c>
      <c r="C38" s="34"/>
      <c r="D38" s="153">
        <f t="shared" si="1"/>
        <v>8.3000000000000007</v>
      </c>
      <c r="E38" s="153">
        <f t="shared" si="1"/>
        <v>8.18</v>
      </c>
      <c r="F38" s="377" t="s">
        <v>100</v>
      </c>
      <c r="G38" s="402"/>
      <c r="H38" s="303">
        <v>8.3000000000000007</v>
      </c>
      <c r="I38" s="303">
        <v>8.18</v>
      </c>
      <c r="J38" s="377" t="s">
        <v>100</v>
      </c>
      <c r="K38" s="402"/>
      <c r="L38" s="303">
        <v>0</v>
      </c>
      <c r="M38" s="303">
        <v>0</v>
      </c>
      <c r="N38" s="377" t="s">
        <v>100</v>
      </c>
      <c r="O38" s="402"/>
      <c r="P38" s="303">
        <v>0</v>
      </c>
      <c r="Q38" s="303">
        <v>0</v>
      </c>
      <c r="R38" s="377" t="s">
        <v>100</v>
      </c>
      <c r="S38" s="402"/>
      <c r="T38" s="303">
        <v>0</v>
      </c>
      <c r="U38" s="303">
        <v>0</v>
      </c>
    </row>
    <row r="39" spans="1:21" x14ac:dyDescent="0.25">
      <c r="A39" s="35" t="s">
        <v>328</v>
      </c>
      <c r="B39" s="37" t="s">
        <v>610</v>
      </c>
      <c r="C39" s="34"/>
      <c r="D39" s="153">
        <f t="shared" si="1"/>
        <v>50</v>
      </c>
      <c r="E39" s="153">
        <f t="shared" si="1"/>
        <v>0</v>
      </c>
      <c r="F39" s="377" t="s">
        <v>610</v>
      </c>
      <c r="G39" s="402"/>
      <c r="H39" s="400">
        <v>50</v>
      </c>
      <c r="I39" s="400">
        <v>0</v>
      </c>
      <c r="J39" s="377" t="s">
        <v>610</v>
      </c>
      <c r="K39" s="402"/>
      <c r="L39" s="400">
        <v>0</v>
      </c>
      <c r="M39" s="400">
        <v>0</v>
      </c>
      <c r="N39" s="377" t="s">
        <v>610</v>
      </c>
      <c r="O39" s="402"/>
      <c r="P39" s="400">
        <v>0</v>
      </c>
      <c r="Q39" s="400">
        <v>0</v>
      </c>
      <c r="R39" s="377" t="s">
        <v>610</v>
      </c>
      <c r="S39" s="402"/>
      <c r="T39" s="400">
        <v>0</v>
      </c>
      <c r="U39" s="400">
        <v>0</v>
      </c>
    </row>
    <row r="40" spans="1:21" ht="26.4" x14ac:dyDescent="0.25">
      <c r="A40" s="35" t="s">
        <v>302</v>
      </c>
      <c r="B40" s="37" t="s">
        <v>301</v>
      </c>
      <c r="C40" s="34"/>
      <c r="D40" s="153">
        <f t="shared" si="1"/>
        <v>18</v>
      </c>
      <c r="E40" s="153">
        <f t="shared" si="1"/>
        <v>0</v>
      </c>
      <c r="F40" s="377" t="s">
        <v>301</v>
      </c>
      <c r="G40" s="402"/>
      <c r="H40" s="400">
        <v>13</v>
      </c>
      <c r="I40" s="400">
        <v>0</v>
      </c>
      <c r="J40" s="377" t="s">
        <v>301</v>
      </c>
      <c r="K40" s="402"/>
      <c r="L40" s="400">
        <v>0</v>
      </c>
      <c r="M40" s="400">
        <v>0</v>
      </c>
      <c r="N40" s="377" t="s">
        <v>301</v>
      </c>
      <c r="O40" s="402"/>
      <c r="P40" s="400">
        <v>0</v>
      </c>
      <c r="Q40" s="400">
        <v>0</v>
      </c>
      <c r="R40" s="377" t="s">
        <v>301</v>
      </c>
      <c r="S40" s="402"/>
      <c r="T40" s="400">
        <v>5</v>
      </c>
      <c r="U40" s="400">
        <v>0</v>
      </c>
    </row>
    <row r="41" spans="1:21" ht="26.4" x14ac:dyDescent="0.25">
      <c r="A41" s="35" t="s">
        <v>152</v>
      </c>
      <c r="B41" s="92" t="s">
        <v>493</v>
      </c>
      <c r="C41" s="34"/>
      <c r="D41" s="153">
        <f t="shared" si="1"/>
        <v>15</v>
      </c>
      <c r="E41" s="153">
        <f t="shared" si="1"/>
        <v>0</v>
      </c>
      <c r="F41" s="377" t="s">
        <v>405</v>
      </c>
      <c r="G41" s="402"/>
      <c r="H41" s="400">
        <v>15</v>
      </c>
      <c r="I41" s="400">
        <v>0</v>
      </c>
      <c r="J41" s="377" t="s">
        <v>405</v>
      </c>
      <c r="K41" s="402"/>
      <c r="L41" s="400">
        <v>0</v>
      </c>
      <c r="M41" s="400">
        <v>0</v>
      </c>
      <c r="N41" s="377" t="s">
        <v>405</v>
      </c>
      <c r="O41" s="402"/>
      <c r="P41" s="400">
        <v>0</v>
      </c>
      <c r="Q41" s="400">
        <v>0</v>
      </c>
      <c r="R41" s="377" t="s">
        <v>405</v>
      </c>
      <c r="S41" s="402"/>
      <c r="T41" s="400">
        <v>0</v>
      </c>
      <c r="U41" s="400">
        <v>0</v>
      </c>
    </row>
    <row r="42" spans="1:21" ht="30.75" customHeight="1" x14ac:dyDescent="0.25">
      <c r="A42" s="25" t="s">
        <v>13</v>
      </c>
      <c r="B42" s="38" t="s">
        <v>199</v>
      </c>
      <c r="C42" s="39" t="s">
        <v>130</v>
      </c>
      <c r="D42" s="98">
        <f t="shared" si="1"/>
        <v>130.22899999999998</v>
      </c>
      <c r="E42" s="98">
        <f t="shared" si="1"/>
        <v>15.2</v>
      </c>
      <c r="F42" s="352" t="s">
        <v>199</v>
      </c>
      <c r="G42" s="353" t="s">
        <v>130</v>
      </c>
      <c r="H42" s="165">
        <f>H43+H45+H44+H46</f>
        <v>68.591999999999999</v>
      </c>
      <c r="I42" s="165">
        <f>I43+I45+I44+I46</f>
        <v>15.2</v>
      </c>
      <c r="J42" s="352" t="s">
        <v>199</v>
      </c>
      <c r="K42" s="353" t="s">
        <v>130</v>
      </c>
      <c r="L42" s="165">
        <f>L43+L45+L44+L46</f>
        <v>0</v>
      </c>
      <c r="M42" s="165">
        <f>M43+M45+M44+M46</f>
        <v>0</v>
      </c>
      <c r="N42" s="352" t="s">
        <v>199</v>
      </c>
      <c r="O42" s="353" t="s">
        <v>130</v>
      </c>
      <c r="P42" s="165">
        <f>P43+P45+P44+P46</f>
        <v>0</v>
      </c>
      <c r="Q42" s="165">
        <f>Q43+Q45+Q44+Q46</f>
        <v>0</v>
      </c>
      <c r="R42" s="352" t="s">
        <v>199</v>
      </c>
      <c r="S42" s="353" t="s">
        <v>130</v>
      </c>
      <c r="T42" s="165">
        <f>T43+T45+T44+T46</f>
        <v>61.637</v>
      </c>
      <c r="U42" s="165">
        <f>U43+U45+U44+U46</f>
        <v>0</v>
      </c>
    </row>
    <row r="43" spans="1:21" x14ac:dyDescent="0.25">
      <c r="A43" s="27" t="s">
        <v>154</v>
      </c>
      <c r="B43" s="23" t="s">
        <v>387</v>
      </c>
      <c r="C43" s="39"/>
      <c r="D43" s="153">
        <f t="shared" si="1"/>
        <v>15.42</v>
      </c>
      <c r="E43" s="153">
        <f t="shared" si="1"/>
        <v>15.2</v>
      </c>
      <c r="F43" s="375" t="s">
        <v>387</v>
      </c>
      <c r="G43" s="353"/>
      <c r="H43" s="304">
        <v>15.42</v>
      </c>
      <c r="I43" s="303">
        <v>15.2</v>
      </c>
      <c r="J43" s="375" t="s">
        <v>387</v>
      </c>
      <c r="K43" s="353"/>
      <c r="L43" s="304">
        <v>0</v>
      </c>
      <c r="M43" s="303">
        <v>0</v>
      </c>
      <c r="N43" s="375" t="s">
        <v>387</v>
      </c>
      <c r="O43" s="353"/>
      <c r="P43" s="304">
        <v>0</v>
      </c>
      <c r="Q43" s="303">
        <v>0</v>
      </c>
      <c r="R43" s="375" t="s">
        <v>387</v>
      </c>
      <c r="S43" s="353"/>
      <c r="T43" s="304">
        <v>0</v>
      </c>
      <c r="U43" s="303">
        <v>0</v>
      </c>
    </row>
    <row r="44" spans="1:21" x14ac:dyDescent="0.25">
      <c r="A44" s="27" t="s">
        <v>155</v>
      </c>
      <c r="B44" s="23" t="s">
        <v>139</v>
      </c>
      <c r="C44" s="40"/>
      <c r="D44" s="153">
        <f t="shared" si="1"/>
        <v>68.171999999999997</v>
      </c>
      <c r="E44" s="153">
        <f t="shared" si="1"/>
        <v>0</v>
      </c>
      <c r="F44" s="375" t="s">
        <v>139</v>
      </c>
      <c r="G44" s="203"/>
      <c r="H44" s="304">
        <v>53.171999999999997</v>
      </c>
      <c r="I44" s="303">
        <v>0</v>
      </c>
      <c r="J44" s="375" t="s">
        <v>139</v>
      </c>
      <c r="K44" s="203"/>
      <c r="L44" s="304">
        <v>0</v>
      </c>
      <c r="M44" s="303">
        <v>0</v>
      </c>
      <c r="N44" s="375" t="s">
        <v>139</v>
      </c>
      <c r="O44" s="203"/>
      <c r="P44" s="304">
        <v>0</v>
      </c>
      <c r="Q44" s="303">
        <v>0</v>
      </c>
      <c r="R44" s="375" t="s">
        <v>139</v>
      </c>
      <c r="S44" s="203"/>
      <c r="T44" s="304">
        <v>15</v>
      </c>
      <c r="U44" s="303">
        <v>0</v>
      </c>
    </row>
    <row r="45" spans="1:21" x14ac:dyDescent="0.25">
      <c r="A45" s="27" t="s">
        <v>156</v>
      </c>
      <c r="B45" s="23" t="s">
        <v>73</v>
      </c>
      <c r="C45" s="40"/>
      <c r="D45" s="153">
        <f t="shared" si="1"/>
        <v>16</v>
      </c>
      <c r="E45" s="153">
        <f t="shared" si="1"/>
        <v>0</v>
      </c>
      <c r="F45" s="375" t="s">
        <v>73</v>
      </c>
      <c r="G45" s="203"/>
      <c r="H45" s="303">
        <v>0</v>
      </c>
      <c r="I45" s="303">
        <v>0</v>
      </c>
      <c r="J45" s="375" t="s">
        <v>73</v>
      </c>
      <c r="K45" s="203"/>
      <c r="L45" s="303">
        <v>0</v>
      </c>
      <c r="M45" s="303">
        <v>0</v>
      </c>
      <c r="N45" s="375" t="s">
        <v>73</v>
      </c>
      <c r="O45" s="203"/>
      <c r="P45" s="303">
        <v>0</v>
      </c>
      <c r="Q45" s="303">
        <v>0</v>
      </c>
      <c r="R45" s="375" t="s">
        <v>73</v>
      </c>
      <c r="S45" s="203"/>
      <c r="T45" s="303">
        <v>16</v>
      </c>
      <c r="U45" s="303">
        <v>0</v>
      </c>
    </row>
    <row r="46" spans="1:21" x14ac:dyDescent="0.25">
      <c r="A46" s="27" t="s">
        <v>144</v>
      </c>
      <c r="B46" s="23" t="s">
        <v>292</v>
      </c>
      <c r="C46" s="41"/>
      <c r="D46" s="153">
        <f t="shared" si="1"/>
        <v>30.637</v>
      </c>
      <c r="E46" s="153">
        <f t="shared" si="1"/>
        <v>0</v>
      </c>
      <c r="F46" s="375" t="s">
        <v>292</v>
      </c>
      <c r="G46" s="204"/>
      <c r="H46" s="406">
        <v>0</v>
      </c>
      <c r="I46" s="406">
        <v>0</v>
      </c>
      <c r="J46" s="375" t="s">
        <v>292</v>
      </c>
      <c r="K46" s="204"/>
      <c r="L46" s="406">
        <v>0</v>
      </c>
      <c r="M46" s="406">
        <v>0</v>
      </c>
      <c r="N46" s="375" t="s">
        <v>292</v>
      </c>
      <c r="O46" s="204"/>
      <c r="P46" s="406">
        <v>0</v>
      </c>
      <c r="Q46" s="406">
        <v>0</v>
      </c>
      <c r="R46" s="375" t="s">
        <v>292</v>
      </c>
      <c r="S46" s="204"/>
      <c r="T46" s="406">
        <v>30.637</v>
      </c>
      <c r="U46" s="406">
        <v>0</v>
      </c>
    </row>
    <row r="47" spans="1:21" x14ac:dyDescent="0.25">
      <c r="A47" s="25" t="s">
        <v>14</v>
      </c>
      <c r="B47" s="26" t="s">
        <v>103</v>
      </c>
      <c r="C47" s="40" t="s">
        <v>132</v>
      </c>
      <c r="D47" s="98">
        <f t="shared" si="1"/>
        <v>1025.133</v>
      </c>
      <c r="E47" s="98">
        <f t="shared" si="1"/>
        <v>0</v>
      </c>
      <c r="F47" s="202" t="s">
        <v>103</v>
      </c>
      <c r="G47" s="203" t="s">
        <v>132</v>
      </c>
      <c r="H47" s="139">
        <f>H48+H49+H50+H52+H51</f>
        <v>248.45000000000002</v>
      </c>
      <c r="I47" s="354">
        <f>I48+I49+I50+I52</f>
        <v>0</v>
      </c>
      <c r="J47" s="202" t="s">
        <v>103</v>
      </c>
      <c r="K47" s="203" t="s">
        <v>132</v>
      </c>
      <c r="L47" s="139">
        <f>L48+L49+L50+L52+L51</f>
        <v>634.1</v>
      </c>
      <c r="M47" s="354">
        <f>M48+M49+M50+M52</f>
        <v>0</v>
      </c>
      <c r="N47" s="202" t="s">
        <v>103</v>
      </c>
      <c r="O47" s="203" t="s">
        <v>132</v>
      </c>
      <c r="P47" s="139">
        <f>P48+P49+P50+P52+P51</f>
        <v>3.2</v>
      </c>
      <c r="Q47" s="354">
        <f>Q48+Q49+Q50+Q52</f>
        <v>0</v>
      </c>
      <c r="R47" s="202" t="s">
        <v>103</v>
      </c>
      <c r="S47" s="203" t="s">
        <v>132</v>
      </c>
      <c r="T47" s="139">
        <f>T48+T49+T50+T52+T51</f>
        <v>139.38300000000001</v>
      </c>
      <c r="U47" s="354">
        <f>U48+U49+U50+U52</f>
        <v>0</v>
      </c>
    </row>
    <row r="48" spans="1:21" x14ac:dyDescent="0.25">
      <c r="A48" s="27" t="s">
        <v>144</v>
      </c>
      <c r="B48" s="23" t="s">
        <v>67</v>
      </c>
      <c r="C48" s="39"/>
      <c r="D48" s="153">
        <f t="shared" si="1"/>
        <v>5</v>
      </c>
      <c r="E48" s="153">
        <f t="shared" si="1"/>
        <v>0</v>
      </c>
      <c r="F48" s="375" t="s">
        <v>67</v>
      </c>
      <c r="G48" s="353"/>
      <c r="H48" s="304">
        <v>5</v>
      </c>
      <c r="I48" s="304">
        <v>0</v>
      </c>
      <c r="J48" s="375" t="s">
        <v>67</v>
      </c>
      <c r="K48" s="353"/>
      <c r="L48" s="304">
        <v>0</v>
      </c>
      <c r="M48" s="304">
        <v>0</v>
      </c>
      <c r="N48" s="375" t="s">
        <v>67</v>
      </c>
      <c r="O48" s="353"/>
      <c r="P48" s="304">
        <v>0</v>
      </c>
      <c r="Q48" s="304">
        <v>0</v>
      </c>
      <c r="R48" s="375" t="s">
        <v>67</v>
      </c>
      <c r="S48" s="353"/>
      <c r="T48" s="304">
        <v>0</v>
      </c>
      <c r="U48" s="304">
        <v>0</v>
      </c>
    </row>
    <row r="49" spans="1:21" x14ac:dyDescent="0.25">
      <c r="A49" s="27" t="s">
        <v>144</v>
      </c>
      <c r="B49" s="23" t="s">
        <v>321</v>
      </c>
      <c r="C49" s="40"/>
      <c r="D49" s="153">
        <f t="shared" si="1"/>
        <v>35.15</v>
      </c>
      <c r="E49" s="153">
        <f t="shared" si="1"/>
        <v>0</v>
      </c>
      <c r="F49" s="375" t="s">
        <v>74</v>
      </c>
      <c r="G49" s="203"/>
      <c r="H49" s="304">
        <v>35.15</v>
      </c>
      <c r="I49" s="304">
        <v>0</v>
      </c>
      <c r="J49" s="375" t="s">
        <v>74</v>
      </c>
      <c r="K49" s="203"/>
      <c r="L49" s="304">
        <v>0</v>
      </c>
      <c r="M49" s="304">
        <v>0</v>
      </c>
      <c r="N49" s="375" t="s">
        <v>74</v>
      </c>
      <c r="O49" s="203"/>
      <c r="P49" s="304">
        <v>0</v>
      </c>
      <c r="Q49" s="304">
        <v>0</v>
      </c>
      <c r="R49" s="375" t="s">
        <v>74</v>
      </c>
      <c r="S49" s="203"/>
      <c r="T49" s="304">
        <v>0</v>
      </c>
      <c r="U49" s="304">
        <v>0</v>
      </c>
    </row>
    <row r="50" spans="1:21" x14ac:dyDescent="0.25">
      <c r="A50" s="27" t="s">
        <v>144</v>
      </c>
      <c r="B50" s="23" t="s">
        <v>403</v>
      </c>
      <c r="C50" s="40"/>
      <c r="D50" s="153">
        <f t="shared" si="1"/>
        <v>289.16199999999998</v>
      </c>
      <c r="E50" s="153">
        <f t="shared" si="1"/>
        <v>0</v>
      </c>
      <c r="F50" s="375" t="s">
        <v>403</v>
      </c>
      <c r="G50" s="203"/>
      <c r="H50" s="304">
        <v>188.3</v>
      </c>
      <c r="I50" s="304">
        <v>0</v>
      </c>
      <c r="J50" s="375" t="s">
        <v>403</v>
      </c>
      <c r="K50" s="203"/>
      <c r="L50" s="304">
        <v>15.7</v>
      </c>
      <c r="M50" s="304">
        <v>0</v>
      </c>
      <c r="N50" s="375" t="s">
        <v>403</v>
      </c>
      <c r="O50" s="203"/>
      <c r="P50" s="304">
        <v>3.2</v>
      </c>
      <c r="Q50" s="304">
        <v>0</v>
      </c>
      <c r="R50" s="375" t="s">
        <v>403</v>
      </c>
      <c r="S50" s="203"/>
      <c r="T50" s="304">
        <v>81.962000000000003</v>
      </c>
      <c r="U50" s="304">
        <v>0</v>
      </c>
    </row>
    <row r="51" spans="1:21" x14ac:dyDescent="0.25">
      <c r="A51" s="27" t="s">
        <v>144</v>
      </c>
      <c r="B51" s="23" t="s">
        <v>322</v>
      </c>
      <c r="C51" s="40"/>
      <c r="D51" s="153">
        <f t="shared" si="1"/>
        <v>57.420999999999999</v>
      </c>
      <c r="E51" s="153">
        <f t="shared" si="1"/>
        <v>0</v>
      </c>
      <c r="F51" s="375" t="s">
        <v>322</v>
      </c>
      <c r="G51" s="203"/>
      <c r="H51" s="304">
        <v>0</v>
      </c>
      <c r="I51" s="355">
        <v>0</v>
      </c>
      <c r="J51" s="375" t="s">
        <v>322</v>
      </c>
      <c r="K51" s="203"/>
      <c r="L51" s="304">
        <v>0</v>
      </c>
      <c r="M51" s="355">
        <v>0</v>
      </c>
      <c r="N51" s="375" t="s">
        <v>322</v>
      </c>
      <c r="O51" s="203"/>
      <c r="P51" s="304">
        <v>0</v>
      </c>
      <c r="Q51" s="355">
        <v>0</v>
      </c>
      <c r="R51" s="375" t="s">
        <v>322</v>
      </c>
      <c r="S51" s="203"/>
      <c r="T51" s="304">
        <v>57.420999999999999</v>
      </c>
      <c r="U51" s="355">
        <v>0</v>
      </c>
    </row>
    <row r="52" spans="1:21" x14ac:dyDescent="0.25">
      <c r="A52" s="27" t="s">
        <v>317</v>
      </c>
      <c r="B52" s="23" t="s">
        <v>318</v>
      </c>
      <c r="C52" s="41"/>
      <c r="D52" s="153">
        <f t="shared" si="1"/>
        <v>638.4</v>
      </c>
      <c r="E52" s="153">
        <f t="shared" si="1"/>
        <v>0</v>
      </c>
      <c r="F52" s="375" t="s">
        <v>318</v>
      </c>
      <c r="G52" s="204"/>
      <c r="H52" s="304">
        <v>20</v>
      </c>
      <c r="I52" s="355">
        <v>0</v>
      </c>
      <c r="J52" s="375" t="s">
        <v>318</v>
      </c>
      <c r="K52" s="204"/>
      <c r="L52" s="304">
        <v>618.4</v>
      </c>
      <c r="M52" s="355">
        <v>0</v>
      </c>
      <c r="N52" s="375" t="s">
        <v>318</v>
      </c>
      <c r="O52" s="204"/>
      <c r="P52" s="304">
        <v>0</v>
      </c>
      <c r="Q52" s="355">
        <v>0</v>
      </c>
      <c r="R52" s="375" t="s">
        <v>318</v>
      </c>
      <c r="S52" s="204"/>
      <c r="T52" s="304">
        <v>0</v>
      </c>
      <c r="U52" s="355">
        <v>0</v>
      </c>
    </row>
    <row r="53" spans="1:21" ht="26.4" x14ac:dyDescent="0.25">
      <c r="A53" s="25" t="s">
        <v>68</v>
      </c>
      <c r="B53" s="43" t="s">
        <v>176</v>
      </c>
      <c r="C53" s="40" t="s">
        <v>133</v>
      </c>
      <c r="D53" s="98">
        <f t="shared" si="1"/>
        <v>5</v>
      </c>
      <c r="E53" s="98">
        <f t="shared" si="1"/>
        <v>0</v>
      </c>
      <c r="F53" s="95" t="s">
        <v>176</v>
      </c>
      <c r="G53" s="204" t="s">
        <v>133</v>
      </c>
      <c r="H53" s="139">
        <f>H54</f>
        <v>5</v>
      </c>
      <c r="I53" s="139">
        <f>I54</f>
        <v>0</v>
      </c>
      <c r="J53" s="95" t="s">
        <v>176</v>
      </c>
      <c r="K53" s="204" t="s">
        <v>133</v>
      </c>
      <c r="L53" s="139">
        <f>L54</f>
        <v>0</v>
      </c>
      <c r="M53" s="139">
        <f>M54</f>
        <v>0</v>
      </c>
      <c r="N53" s="95" t="s">
        <v>176</v>
      </c>
      <c r="O53" s="204" t="s">
        <v>133</v>
      </c>
      <c r="P53" s="139">
        <f>P54</f>
        <v>0</v>
      </c>
      <c r="Q53" s="139">
        <f>Q54</f>
        <v>0</v>
      </c>
      <c r="R53" s="95" t="s">
        <v>176</v>
      </c>
      <c r="S53" s="204" t="s">
        <v>133</v>
      </c>
      <c r="T53" s="139">
        <f>T54</f>
        <v>0</v>
      </c>
      <c r="U53" s="139">
        <f>U54</f>
        <v>0</v>
      </c>
    </row>
    <row r="54" spans="1:21" x14ac:dyDescent="0.25">
      <c r="A54" s="27" t="s">
        <v>144</v>
      </c>
      <c r="B54" s="23" t="s">
        <v>67</v>
      </c>
      <c r="C54" s="39"/>
      <c r="D54" s="153">
        <f t="shared" si="1"/>
        <v>5</v>
      </c>
      <c r="E54" s="153">
        <f t="shared" si="1"/>
        <v>0</v>
      </c>
      <c r="F54" s="375" t="s">
        <v>67</v>
      </c>
      <c r="G54" s="204"/>
      <c r="H54" s="304">
        <v>5</v>
      </c>
      <c r="I54" s="304">
        <v>0</v>
      </c>
      <c r="J54" s="375" t="s">
        <v>67</v>
      </c>
      <c r="K54" s="204"/>
      <c r="L54" s="304">
        <v>0</v>
      </c>
      <c r="M54" s="304">
        <v>0</v>
      </c>
      <c r="N54" s="375" t="s">
        <v>67</v>
      </c>
      <c r="O54" s="204"/>
      <c r="P54" s="304">
        <v>0</v>
      </c>
      <c r="Q54" s="304">
        <v>0</v>
      </c>
      <c r="R54" s="375" t="s">
        <v>67</v>
      </c>
      <c r="S54" s="204"/>
      <c r="T54" s="304">
        <v>0</v>
      </c>
      <c r="U54" s="304">
        <v>0</v>
      </c>
    </row>
    <row r="55" spans="1:21" x14ac:dyDescent="0.25">
      <c r="A55" s="25" t="s">
        <v>125</v>
      </c>
      <c r="B55" s="44" t="s">
        <v>124</v>
      </c>
      <c r="C55" s="41" t="s">
        <v>128</v>
      </c>
      <c r="D55" s="98">
        <f t="shared" si="1"/>
        <v>110.28299999999999</v>
      </c>
      <c r="E55" s="98">
        <f t="shared" si="1"/>
        <v>0</v>
      </c>
      <c r="F55" s="378" t="s">
        <v>124</v>
      </c>
      <c r="G55" s="202" t="s">
        <v>128</v>
      </c>
      <c r="H55" s="140">
        <f>H56</f>
        <v>75.3</v>
      </c>
      <c r="I55" s="140">
        <f>I56</f>
        <v>0</v>
      </c>
      <c r="J55" s="378" t="s">
        <v>124</v>
      </c>
      <c r="K55" s="202" t="s">
        <v>128</v>
      </c>
      <c r="L55" s="140">
        <f>L56</f>
        <v>0</v>
      </c>
      <c r="M55" s="140">
        <f>M56</f>
        <v>0</v>
      </c>
      <c r="N55" s="378" t="s">
        <v>124</v>
      </c>
      <c r="O55" s="202" t="s">
        <v>128</v>
      </c>
      <c r="P55" s="140">
        <f>P56</f>
        <v>0</v>
      </c>
      <c r="Q55" s="140">
        <f>Q56</f>
        <v>0</v>
      </c>
      <c r="R55" s="378" t="s">
        <v>124</v>
      </c>
      <c r="S55" s="202" t="s">
        <v>128</v>
      </c>
      <c r="T55" s="140">
        <f>T56</f>
        <v>34.982999999999997</v>
      </c>
      <c r="U55" s="140">
        <f>U56</f>
        <v>0</v>
      </c>
    </row>
    <row r="56" spans="1:21" x14ac:dyDescent="0.25">
      <c r="A56" s="27" t="s">
        <v>298</v>
      </c>
      <c r="B56" s="23" t="s">
        <v>102</v>
      </c>
      <c r="C56" s="39"/>
      <c r="D56" s="153">
        <f t="shared" si="1"/>
        <v>110.28299999999999</v>
      </c>
      <c r="E56" s="153">
        <f t="shared" si="1"/>
        <v>0</v>
      </c>
      <c r="F56" s="375" t="s">
        <v>102</v>
      </c>
      <c r="G56" s="353"/>
      <c r="H56" s="304">
        <v>75.3</v>
      </c>
      <c r="I56" s="303">
        <v>0</v>
      </c>
      <c r="J56" s="375" t="s">
        <v>102</v>
      </c>
      <c r="K56" s="353"/>
      <c r="L56" s="304">
        <v>0</v>
      </c>
      <c r="M56" s="303">
        <v>0</v>
      </c>
      <c r="N56" s="375" t="s">
        <v>102</v>
      </c>
      <c r="O56" s="353"/>
      <c r="P56" s="304">
        <v>0</v>
      </c>
      <c r="Q56" s="303">
        <v>0</v>
      </c>
      <c r="R56" s="375" t="s">
        <v>102</v>
      </c>
      <c r="S56" s="353"/>
      <c r="T56" s="304">
        <v>34.982999999999997</v>
      </c>
      <c r="U56" s="303">
        <v>0</v>
      </c>
    </row>
    <row r="57" spans="1:21" ht="26.4" x14ac:dyDescent="0.25">
      <c r="A57" s="25" t="s">
        <v>136</v>
      </c>
      <c r="B57" s="43" t="s">
        <v>140</v>
      </c>
      <c r="C57" s="39" t="s">
        <v>31</v>
      </c>
      <c r="D57" s="98">
        <f t="shared" si="1"/>
        <v>213.5</v>
      </c>
      <c r="E57" s="98">
        <f t="shared" si="1"/>
        <v>0</v>
      </c>
      <c r="F57" s="95" t="s">
        <v>140</v>
      </c>
      <c r="G57" s="202" t="s">
        <v>31</v>
      </c>
      <c r="H57" s="139">
        <f>H58+H59</f>
        <v>213.5</v>
      </c>
      <c r="I57" s="139">
        <f>I58+I59</f>
        <v>0</v>
      </c>
      <c r="J57" s="95" t="s">
        <v>140</v>
      </c>
      <c r="K57" s="202" t="s">
        <v>31</v>
      </c>
      <c r="L57" s="139">
        <f>L58+L59</f>
        <v>0</v>
      </c>
      <c r="M57" s="139">
        <f>M58+M59</f>
        <v>0</v>
      </c>
      <c r="N57" s="95" t="s">
        <v>140</v>
      </c>
      <c r="O57" s="202" t="s">
        <v>31</v>
      </c>
      <c r="P57" s="139">
        <f>P58+P59</f>
        <v>0</v>
      </c>
      <c r="Q57" s="139">
        <f>Q58+Q59</f>
        <v>0</v>
      </c>
      <c r="R57" s="95" t="s">
        <v>140</v>
      </c>
      <c r="S57" s="202" t="s">
        <v>31</v>
      </c>
      <c r="T57" s="139">
        <f>T58+T59</f>
        <v>0</v>
      </c>
      <c r="U57" s="139">
        <f>U58+U59</f>
        <v>0</v>
      </c>
    </row>
    <row r="58" spans="1:21" x14ac:dyDescent="0.25">
      <c r="A58" s="27" t="s">
        <v>299</v>
      </c>
      <c r="B58" s="23" t="s">
        <v>105</v>
      </c>
      <c r="C58" s="39"/>
      <c r="D58" s="153">
        <f t="shared" si="1"/>
        <v>210</v>
      </c>
      <c r="E58" s="153">
        <f t="shared" si="1"/>
        <v>0</v>
      </c>
      <c r="F58" s="375" t="s">
        <v>105</v>
      </c>
      <c r="G58" s="204"/>
      <c r="H58" s="355">
        <v>210</v>
      </c>
      <c r="I58" s="304">
        <v>0</v>
      </c>
      <c r="J58" s="375" t="s">
        <v>105</v>
      </c>
      <c r="K58" s="204"/>
      <c r="L58" s="355">
        <v>0</v>
      </c>
      <c r="M58" s="304">
        <v>0</v>
      </c>
      <c r="N58" s="375" t="s">
        <v>105</v>
      </c>
      <c r="O58" s="204"/>
      <c r="P58" s="355">
        <v>0</v>
      </c>
      <c r="Q58" s="304">
        <v>0</v>
      </c>
      <c r="R58" s="375" t="s">
        <v>105</v>
      </c>
      <c r="S58" s="204"/>
      <c r="T58" s="355">
        <v>0</v>
      </c>
      <c r="U58" s="304">
        <v>0</v>
      </c>
    </row>
    <row r="59" spans="1:21" ht="14.25" customHeight="1" x14ac:dyDescent="0.25">
      <c r="A59" s="27" t="s">
        <v>299</v>
      </c>
      <c r="B59" s="46" t="s">
        <v>332</v>
      </c>
      <c r="C59" s="41"/>
      <c r="D59" s="153">
        <f t="shared" ref="D59:E82" si="2">+H59+L59+P59+T59</f>
        <v>3.5</v>
      </c>
      <c r="E59" s="153">
        <f t="shared" si="2"/>
        <v>0</v>
      </c>
      <c r="F59" s="258" t="s">
        <v>332</v>
      </c>
      <c r="G59" s="204"/>
      <c r="H59" s="355">
        <v>3.5</v>
      </c>
      <c r="I59" s="304">
        <v>0</v>
      </c>
      <c r="J59" s="258" t="s">
        <v>332</v>
      </c>
      <c r="K59" s="204"/>
      <c r="L59" s="355">
        <v>0</v>
      </c>
      <c r="M59" s="304">
        <v>0</v>
      </c>
      <c r="N59" s="258" t="s">
        <v>332</v>
      </c>
      <c r="O59" s="204"/>
      <c r="P59" s="355">
        <v>0</v>
      </c>
      <c r="Q59" s="304">
        <v>0</v>
      </c>
      <c r="R59" s="258" t="s">
        <v>332</v>
      </c>
      <c r="S59" s="204"/>
      <c r="T59" s="355">
        <v>0</v>
      </c>
      <c r="U59" s="304">
        <v>0</v>
      </c>
    </row>
    <row r="60" spans="1:21" x14ac:dyDescent="0.25">
      <c r="A60" s="25" t="s">
        <v>142</v>
      </c>
      <c r="B60" s="26" t="s">
        <v>141</v>
      </c>
      <c r="C60" s="41" t="s">
        <v>404</v>
      </c>
      <c r="D60" s="98">
        <f t="shared" si="2"/>
        <v>2.8</v>
      </c>
      <c r="E60" s="98">
        <f t="shared" si="2"/>
        <v>0</v>
      </c>
      <c r="F60" s="202" t="s">
        <v>141</v>
      </c>
      <c r="G60" s="204" t="s">
        <v>404</v>
      </c>
      <c r="H60" s="139">
        <f>H61+H62</f>
        <v>2.8</v>
      </c>
      <c r="I60" s="140">
        <f>I61+I62</f>
        <v>0</v>
      </c>
      <c r="J60" s="202" t="s">
        <v>141</v>
      </c>
      <c r="K60" s="204" t="s">
        <v>404</v>
      </c>
      <c r="L60" s="139">
        <f>L61+L62</f>
        <v>0</v>
      </c>
      <c r="M60" s="140">
        <f>M61+M62</f>
        <v>0</v>
      </c>
      <c r="N60" s="202" t="s">
        <v>141</v>
      </c>
      <c r="O60" s="204" t="s">
        <v>404</v>
      </c>
      <c r="P60" s="139">
        <f>P61+P62</f>
        <v>0</v>
      </c>
      <c r="Q60" s="140">
        <f>Q61+Q62</f>
        <v>0</v>
      </c>
      <c r="R60" s="202" t="s">
        <v>141</v>
      </c>
      <c r="S60" s="204" t="s">
        <v>404</v>
      </c>
      <c r="T60" s="139">
        <f>T61+T62</f>
        <v>0</v>
      </c>
      <c r="U60" s="140">
        <f>U61+U62</f>
        <v>0</v>
      </c>
    </row>
    <row r="61" spans="1:21" x14ac:dyDescent="0.25">
      <c r="A61" s="27" t="s">
        <v>300</v>
      </c>
      <c r="B61" s="47" t="s">
        <v>69</v>
      </c>
      <c r="C61" s="48"/>
      <c r="D61" s="153">
        <f t="shared" si="2"/>
        <v>0.3</v>
      </c>
      <c r="E61" s="153">
        <f t="shared" si="2"/>
        <v>0</v>
      </c>
      <c r="F61" s="407" t="s">
        <v>69</v>
      </c>
      <c r="G61" s="408"/>
      <c r="H61" s="304">
        <v>0.3</v>
      </c>
      <c r="I61" s="303">
        <v>0</v>
      </c>
      <c r="J61" s="407" t="s">
        <v>69</v>
      </c>
      <c r="K61" s="408"/>
      <c r="L61" s="304">
        <v>0</v>
      </c>
      <c r="M61" s="303">
        <v>0</v>
      </c>
      <c r="N61" s="407" t="s">
        <v>69</v>
      </c>
      <c r="O61" s="408"/>
      <c r="P61" s="304">
        <v>0</v>
      </c>
      <c r="Q61" s="303">
        <v>0</v>
      </c>
      <c r="R61" s="407" t="s">
        <v>69</v>
      </c>
      <c r="S61" s="408"/>
      <c r="T61" s="304">
        <v>0</v>
      </c>
      <c r="U61" s="303">
        <v>0</v>
      </c>
    </row>
    <row r="62" spans="1:21" x14ac:dyDescent="0.25">
      <c r="A62" s="27" t="s">
        <v>152</v>
      </c>
      <c r="B62" s="47" t="s">
        <v>70</v>
      </c>
      <c r="C62" s="48"/>
      <c r="D62" s="153">
        <f t="shared" si="2"/>
        <v>2.5</v>
      </c>
      <c r="E62" s="153">
        <f t="shared" si="2"/>
        <v>0</v>
      </c>
      <c r="F62" s="407" t="s">
        <v>70</v>
      </c>
      <c r="G62" s="408"/>
      <c r="H62" s="304">
        <v>2.5</v>
      </c>
      <c r="I62" s="303">
        <v>0</v>
      </c>
      <c r="J62" s="407" t="s">
        <v>70</v>
      </c>
      <c r="K62" s="408"/>
      <c r="L62" s="304">
        <v>0</v>
      </c>
      <c r="M62" s="303">
        <v>0</v>
      </c>
      <c r="N62" s="407" t="s">
        <v>70</v>
      </c>
      <c r="O62" s="408"/>
      <c r="P62" s="304">
        <v>0</v>
      </c>
      <c r="Q62" s="303">
        <v>0</v>
      </c>
      <c r="R62" s="407" t="s">
        <v>70</v>
      </c>
      <c r="S62" s="408"/>
      <c r="T62" s="304">
        <v>0</v>
      </c>
      <c r="U62" s="303">
        <v>0</v>
      </c>
    </row>
    <row r="63" spans="1:21" x14ac:dyDescent="0.25">
      <c r="A63" s="75" t="s">
        <v>174</v>
      </c>
      <c r="B63" s="49" t="s">
        <v>364</v>
      </c>
      <c r="C63" s="560" t="s">
        <v>172</v>
      </c>
      <c r="D63" s="98">
        <f t="shared" si="2"/>
        <v>5</v>
      </c>
      <c r="E63" s="98">
        <f t="shared" si="2"/>
        <v>0</v>
      </c>
      <c r="F63" s="379" t="s">
        <v>364</v>
      </c>
      <c r="G63" s="562" t="s">
        <v>172</v>
      </c>
      <c r="H63" s="139">
        <f>H64</f>
        <v>5</v>
      </c>
      <c r="I63" s="139">
        <f>I64</f>
        <v>0</v>
      </c>
      <c r="J63" s="379" t="s">
        <v>364</v>
      </c>
      <c r="K63" s="562" t="s">
        <v>172</v>
      </c>
      <c r="L63" s="139">
        <f>L64</f>
        <v>0</v>
      </c>
      <c r="M63" s="139">
        <f>M64</f>
        <v>0</v>
      </c>
      <c r="N63" s="379" t="s">
        <v>364</v>
      </c>
      <c r="O63" s="562" t="s">
        <v>172</v>
      </c>
      <c r="P63" s="139">
        <f>P64</f>
        <v>0</v>
      </c>
      <c r="Q63" s="139">
        <f>Q64</f>
        <v>0</v>
      </c>
      <c r="R63" s="379" t="s">
        <v>364</v>
      </c>
      <c r="S63" s="562" t="s">
        <v>172</v>
      </c>
      <c r="T63" s="139">
        <f>T64</f>
        <v>0</v>
      </c>
      <c r="U63" s="139">
        <f>U64</f>
        <v>0</v>
      </c>
    </row>
    <row r="64" spans="1:21" x14ac:dyDescent="0.25">
      <c r="A64" s="67" t="s">
        <v>175</v>
      </c>
      <c r="B64" s="50" t="s">
        <v>385</v>
      </c>
      <c r="C64" s="564"/>
      <c r="D64" s="153">
        <f t="shared" si="2"/>
        <v>5</v>
      </c>
      <c r="E64" s="153">
        <f t="shared" si="2"/>
        <v>0</v>
      </c>
      <c r="F64" s="409" t="s">
        <v>385</v>
      </c>
      <c r="G64" s="563"/>
      <c r="H64" s="304">
        <v>5</v>
      </c>
      <c r="I64" s="303">
        <v>0</v>
      </c>
      <c r="J64" s="409" t="s">
        <v>385</v>
      </c>
      <c r="K64" s="563"/>
      <c r="L64" s="304">
        <v>0</v>
      </c>
      <c r="M64" s="303">
        <v>0</v>
      </c>
      <c r="N64" s="409" t="s">
        <v>385</v>
      </c>
      <c r="O64" s="563"/>
      <c r="P64" s="304">
        <v>0</v>
      </c>
      <c r="Q64" s="303">
        <v>0</v>
      </c>
      <c r="R64" s="409" t="s">
        <v>385</v>
      </c>
      <c r="S64" s="563"/>
      <c r="T64" s="304">
        <v>0</v>
      </c>
      <c r="U64" s="303">
        <v>0</v>
      </c>
    </row>
    <row r="65" spans="1:21" x14ac:dyDescent="0.25">
      <c r="A65" s="25" t="s">
        <v>15</v>
      </c>
      <c r="B65" s="288" t="s">
        <v>208</v>
      </c>
      <c r="C65" s="290" t="s">
        <v>131</v>
      </c>
      <c r="D65" s="410">
        <f t="shared" si="2"/>
        <v>62.8</v>
      </c>
      <c r="E65" s="410">
        <f t="shared" si="2"/>
        <v>58.3</v>
      </c>
      <c r="F65" s="411" t="s">
        <v>208</v>
      </c>
      <c r="G65" s="271"/>
      <c r="H65" s="270">
        <f>H66</f>
        <v>62.8</v>
      </c>
      <c r="I65" s="270">
        <f>I66</f>
        <v>58.3</v>
      </c>
      <c r="J65" s="411" t="s">
        <v>208</v>
      </c>
      <c r="K65" s="271"/>
      <c r="L65" s="270">
        <f>L66</f>
        <v>0</v>
      </c>
      <c r="M65" s="270">
        <f>M66</f>
        <v>0</v>
      </c>
      <c r="N65" s="411" t="s">
        <v>208</v>
      </c>
      <c r="O65" s="271"/>
      <c r="P65" s="270">
        <f>P66</f>
        <v>0</v>
      </c>
      <c r="Q65" s="270">
        <f>Q66</f>
        <v>0</v>
      </c>
      <c r="R65" s="411" t="s">
        <v>208</v>
      </c>
      <c r="S65" s="271"/>
      <c r="T65" s="270">
        <f>T66</f>
        <v>0</v>
      </c>
      <c r="U65" s="270">
        <f>U66</f>
        <v>0</v>
      </c>
    </row>
    <row r="66" spans="1:21" ht="26.4" x14ac:dyDescent="0.25">
      <c r="A66" s="27" t="s">
        <v>16</v>
      </c>
      <c r="B66" s="51" t="s">
        <v>99</v>
      </c>
      <c r="C66" s="39"/>
      <c r="D66" s="153">
        <f t="shared" si="2"/>
        <v>62.8</v>
      </c>
      <c r="E66" s="153">
        <f t="shared" si="2"/>
        <v>58.3</v>
      </c>
      <c r="F66" s="412" t="s">
        <v>99</v>
      </c>
      <c r="G66" s="353" t="s">
        <v>131</v>
      </c>
      <c r="H66" s="304">
        <v>62.8</v>
      </c>
      <c r="I66" s="303">
        <v>58.3</v>
      </c>
      <c r="J66" s="412" t="s">
        <v>99</v>
      </c>
      <c r="K66" s="353" t="s">
        <v>131</v>
      </c>
      <c r="L66" s="304">
        <v>0</v>
      </c>
      <c r="M66" s="303">
        <v>0</v>
      </c>
      <c r="N66" s="412" t="s">
        <v>99</v>
      </c>
      <c r="O66" s="353" t="s">
        <v>131</v>
      </c>
      <c r="P66" s="304">
        <v>0</v>
      </c>
      <c r="Q66" s="303">
        <v>0</v>
      </c>
      <c r="R66" s="412" t="s">
        <v>99</v>
      </c>
      <c r="S66" s="353" t="s">
        <v>131</v>
      </c>
      <c r="T66" s="304">
        <v>0</v>
      </c>
      <c r="U66" s="303">
        <v>0</v>
      </c>
    </row>
    <row r="67" spans="1:21" ht="26.4" x14ac:dyDescent="0.25">
      <c r="A67" s="25" t="s">
        <v>17</v>
      </c>
      <c r="B67" s="289" t="s">
        <v>402</v>
      </c>
      <c r="C67" s="413"/>
      <c r="D67" s="410">
        <f t="shared" si="2"/>
        <v>1507.0929999999998</v>
      </c>
      <c r="E67" s="410">
        <f t="shared" si="2"/>
        <v>81.277000000000001</v>
      </c>
      <c r="F67" s="414" t="s">
        <v>402</v>
      </c>
      <c r="G67" s="415"/>
      <c r="H67" s="270">
        <f>+H68+H94</f>
        <v>643.423</v>
      </c>
      <c r="I67" s="270">
        <f>+I68+I94</f>
        <v>70.900000000000006</v>
      </c>
      <c r="J67" s="414" t="s">
        <v>402</v>
      </c>
      <c r="K67" s="415"/>
      <c r="L67" s="270">
        <f>+L68+L94</f>
        <v>518.197</v>
      </c>
      <c r="M67" s="270">
        <f>+M68+M94</f>
        <v>1.4569999999999999</v>
      </c>
      <c r="N67" s="414" t="s">
        <v>402</v>
      </c>
      <c r="O67" s="415"/>
      <c r="P67" s="270">
        <f>+P68+P94</f>
        <v>8.3000000000000007</v>
      </c>
      <c r="Q67" s="270">
        <f>+Q68+Q94</f>
        <v>0</v>
      </c>
      <c r="R67" s="414" t="s">
        <v>402</v>
      </c>
      <c r="S67" s="415"/>
      <c r="T67" s="270">
        <f>+T68+T94</f>
        <v>337.173</v>
      </c>
      <c r="U67" s="270">
        <f>+U68+U94</f>
        <v>8.92</v>
      </c>
    </row>
    <row r="68" spans="1:21" ht="30" customHeight="1" x14ac:dyDescent="0.25">
      <c r="A68" s="25" t="s">
        <v>18</v>
      </c>
      <c r="B68" s="30" t="s">
        <v>98</v>
      </c>
      <c r="C68" s="52" t="s">
        <v>129</v>
      </c>
      <c r="D68" s="98">
        <f t="shared" si="2"/>
        <v>1480.5929999999998</v>
      </c>
      <c r="E68" s="98">
        <f t="shared" si="2"/>
        <v>55.377000000000002</v>
      </c>
      <c r="F68" s="95" t="s">
        <v>98</v>
      </c>
      <c r="G68" s="187" t="s">
        <v>129</v>
      </c>
      <c r="H68" s="142">
        <f>H69+H70+H71+H72+H79+H80+H81+H82+H83+H84+H85+H86+H87+H88+H89+H91+H78+H93</f>
        <v>616.923</v>
      </c>
      <c r="I68" s="142">
        <f>I69+I70+I71+I72+I79+I80+I81+I82+I83+I84+I85+I86+I87+I88+I89+I91+I78</f>
        <v>45</v>
      </c>
      <c r="J68" s="95" t="s">
        <v>98</v>
      </c>
      <c r="K68" s="187" t="s">
        <v>129</v>
      </c>
      <c r="L68" s="142">
        <f>L69+L70+L71+L72+L79+L80+L81+L82+L83+L84+L85+L86+L87+L88+L89+L91+L78+L93+L90+L92</f>
        <v>518.197</v>
      </c>
      <c r="M68" s="142">
        <f>M69+M70+M71+M72+M79+M80+M81+M82+M83+M84+M85+M86+M87+M88+M89+M91+M78+M90</f>
        <v>1.4569999999999999</v>
      </c>
      <c r="N68" s="95" t="s">
        <v>98</v>
      </c>
      <c r="O68" s="187" t="s">
        <v>129</v>
      </c>
      <c r="P68" s="142">
        <f>P69+P70+P71+P72+P79+P80+P81+P82+P83+P84+P85+P86+P87+P88+P89+P91+P78+P93+P92</f>
        <v>8.3000000000000007</v>
      </c>
      <c r="Q68" s="142">
        <f>Q69+Q70+Q71+Q72+Q79+Q80+Q81+Q82+Q83+Q84+Q85+Q86+Q87+Q88+Q89+Q91+Q78</f>
        <v>0</v>
      </c>
      <c r="R68" s="95" t="s">
        <v>98</v>
      </c>
      <c r="S68" s="187" t="s">
        <v>129</v>
      </c>
      <c r="T68" s="142">
        <f>T69+T70+T71+T72+T79+T80+T81+T82+T83+T84+T85+T86+T87+T88+T89+T91+T78+T93+T92</f>
        <v>337.173</v>
      </c>
      <c r="U68" s="142">
        <f>U69+U70+U71+U72+U79+U80+U81+U82+U83+U84+U85+U86+U87+U88+U89+U91+U78</f>
        <v>8.92</v>
      </c>
    </row>
    <row r="69" spans="1:21" x14ac:dyDescent="0.25">
      <c r="A69" s="31" t="s">
        <v>228</v>
      </c>
      <c r="B69" s="76" t="s">
        <v>77</v>
      </c>
      <c r="C69" s="39"/>
      <c r="D69" s="153">
        <f t="shared" si="2"/>
        <v>10</v>
      </c>
      <c r="E69" s="153">
        <f t="shared" si="2"/>
        <v>0</v>
      </c>
      <c r="F69" s="260" t="s">
        <v>77</v>
      </c>
      <c r="G69" s="353"/>
      <c r="H69" s="304">
        <v>10</v>
      </c>
      <c r="I69" s="303">
        <v>0</v>
      </c>
      <c r="J69" s="260" t="s">
        <v>77</v>
      </c>
      <c r="K69" s="353"/>
      <c r="L69" s="304">
        <v>0</v>
      </c>
      <c r="M69" s="303">
        <v>0</v>
      </c>
      <c r="N69" s="260" t="s">
        <v>77</v>
      </c>
      <c r="O69" s="353"/>
      <c r="P69" s="304">
        <v>0</v>
      </c>
      <c r="Q69" s="303">
        <v>0</v>
      </c>
      <c r="R69" s="260" t="s">
        <v>77</v>
      </c>
      <c r="S69" s="353"/>
      <c r="T69" s="304">
        <v>0</v>
      </c>
      <c r="U69" s="303">
        <v>0</v>
      </c>
    </row>
    <row r="70" spans="1:21" ht="26.4" x14ac:dyDescent="0.25">
      <c r="A70" s="31" t="s">
        <v>205</v>
      </c>
      <c r="B70" s="54" t="s">
        <v>213</v>
      </c>
      <c r="C70" s="40"/>
      <c r="D70" s="153">
        <f t="shared" si="2"/>
        <v>0</v>
      </c>
      <c r="E70" s="153">
        <f t="shared" si="2"/>
        <v>0</v>
      </c>
      <c r="F70" s="416" t="s">
        <v>213</v>
      </c>
      <c r="G70" s="203"/>
      <c r="H70" s="304">
        <v>0</v>
      </c>
      <c r="I70" s="303">
        <v>0</v>
      </c>
      <c r="J70" s="416" t="s">
        <v>213</v>
      </c>
      <c r="K70" s="203"/>
      <c r="L70" s="304">
        <v>0</v>
      </c>
      <c r="M70" s="303">
        <v>0</v>
      </c>
      <c r="N70" s="416" t="s">
        <v>213</v>
      </c>
      <c r="O70" s="203"/>
      <c r="P70" s="304">
        <v>0</v>
      </c>
      <c r="Q70" s="303">
        <v>0</v>
      </c>
      <c r="R70" s="416" t="s">
        <v>213</v>
      </c>
      <c r="S70" s="203"/>
      <c r="T70" s="304">
        <v>0</v>
      </c>
      <c r="U70" s="303">
        <v>0</v>
      </c>
    </row>
    <row r="71" spans="1:21" x14ac:dyDescent="0.25">
      <c r="A71" s="31" t="s">
        <v>206</v>
      </c>
      <c r="B71" s="53" t="s">
        <v>244</v>
      </c>
      <c r="C71" s="33"/>
      <c r="D71" s="153">
        <f t="shared" si="2"/>
        <v>4.5</v>
      </c>
      <c r="E71" s="153">
        <f t="shared" si="2"/>
        <v>0</v>
      </c>
      <c r="F71" s="260" t="s">
        <v>244</v>
      </c>
      <c r="G71" s="376"/>
      <c r="H71" s="304">
        <v>4.5</v>
      </c>
      <c r="I71" s="303">
        <v>0</v>
      </c>
      <c r="J71" s="260" t="s">
        <v>244</v>
      </c>
      <c r="K71" s="376"/>
      <c r="L71" s="304">
        <v>0</v>
      </c>
      <c r="M71" s="303">
        <v>0</v>
      </c>
      <c r="N71" s="260" t="s">
        <v>244</v>
      </c>
      <c r="O71" s="376"/>
      <c r="P71" s="304">
        <v>0</v>
      </c>
      <c r="Q71" s="303">
        <v>0</v>
      </c>
      <c r="R71" s="260" t="s">
        <v>244</v>
      </c>
      <c r="S71" s="376"/>
      <c r="T71" s="304">
        <v>0</v>
      </c>
      <c r="U71" s="303">
        <v>0</v>
      </c>
    </row>
    <row r="72" spans="1:21" x14ac:dyDescent="0.25">
      <c r="A72" s="55"/>
      <c r="B72" s="56" t="s">
        <v>135</v>
      </c>
      <c r="C72" s="33"/>
      <c r="D72" s="98">
        <f t="shared" si="2"/>
        <v>153.6</v>
      </c>
      <c r="E72" s="98">
        <f t="shared" si="2"/>
        <v>0.5</v>
      </c>
      <c r="F72" s="380" t="s">
        <v>135</v>
      </c>
      <c r="G72" s="376"/>
      <c r="H72" s="150">
        <f>+H73+H74+H75+H76+H77</f>
        <v>109</v>
      </c>
      <c r="I72" s="150">
        <f t="shared" ref="I72" si="3">+I73+I74+I75+I76+I77</f>
        <v>0</v>
      </c>
      <c r="J72" s="380" t="s">
        <v>135</v>
      </c>
      <c r="K72" s="376"/>
      <c r="L72" s="150">
        <f>+L73+L74+L75+L76+L77</f>
        <v>19.600000000000001</v>
      </c>
      <c r="M72" s="150">
        <f t="shared" ref="M72" si="4">+M73+M74+M75+M76+M77</f>
        <v>0.5</v>
      </c>
      <c r="N72" s="380" t="s">
        <v>135</v>
      </c>
      <c r="O72" s="376"/>
      <c r="P72" s="150">
        <f>+P73+P74+P75+P76+P77</f>
        <v>0</v>
      </c>
      <c r="Q72" s="150">
        <f t="shared" ref="Q72" si="5">+Q73+Q74+Q75+Q76+Q77</f>
        <v>0</v>
      </c>
      <c r="R72" s="380" t="s">
        <v>135</v>
      </c>
      <c r="S72" s="376"/>
      <c r="T72" s="150">
        <f>+T73+T74+T75+T76+T77</f>
        <v>25</v>
      </c>
      <c r="U72" s="150">
        <f t="shared" ref="U72" si="6">+U73+U74+U75+U76+U77</f>
        <v>0</v>
      </c>
    </row>
    <row r="73" spans="1:21" x14ac:dyDescent="0.25">
      <c r="A73" s="31" t="s">
        <v>207</v>
      </c>
      <c r="B73" s="57" t="s">
        <v>331</v>
      </c>
      <c r="C73" s="58"/>
      <c r="D73" s="153">
        <f t="shared" si="2"/>
        <v>19</v>
      </c>
      <c r="E73" s="153">
        <f t="shared" si="2"/>
        <v>0</v>
      </c>
      <c r="F73" s="381" t="s">
        <v>331</v>
      </c>
      <c r="G73" s="382"/>
      <c r="H73" s="383">
        <v>19</v>
      </c>
      <c r="I73" s="383">
        <v>0</v>
      </c>
      <c r="J73" s="381" t="s">
        <v>331</v>
      </c>
      <c r="K73" s="382"/>
      <c r="L73" s="383">
        <v>0</v>
      </c>
      <c r="M73" s="383">
        <v>0</v>
      </c>
      <c r="N73" s="381" t="s">
        <v>331</v>
      </c>
      <c r="O73" s="382"/>
      <c r="P73" s="383">
        <v>0</v>
      </c>
      <c r="Q73" s="383">
        <v>0</v>
      </c>
      <c r="R73" s="381" t="s">
        <v>331</v>
      </c>
      <c r="S73" s="382"/>
      <c r="T73" s="383">
        <v>0</v>
      </c>
      <c r="U73" s="383">
        <v>0</v>
      </c>
    </row>
    <row r="74" spans="1:21" x14ac:dyDescent="0.25">
      <c r="A74" s="31" t="s">
        <v>204</v>
      </c>
      <c r="B74" s="57" t="s">
        <v>82</v>
      </c>
      <c r="C74" s="33"/>
      <c r="D74" s="153">
        <f t="shared" si="2"/>
        <v>10</v>
      </c>
      <c r="E74" s="153">
        <f t="shared" si="2"/>
        <v>0</v>
      </c>
      <c r="F74" s="381" t="s">
        <v>82</v>
      </c>
      <c r="G74" s="376"/>
      <c r="H74" s="384">
        <v>10</v>
      </c>
      <c r="I74" s="207">
        <v>0</v>
      </c>
      <c r="J74" s="381" t="s">
        <v>82</v>
      </c>
      <c r="K74" s="376"/>
      <c r="L74" s="384">
        <v>0</v>
      </c>
      <c r="M74" s="207">
        <v>0</v>
      </c>
      <c r="N74" s="381" t="s">
        <v>82</v>
      </c>
      <c r="O74" s="376"/>
      <c r="P74" s="384">
        <v>0</v>
      </c>
      <c r="Q74" s="207">
        <v>0</v>
      </c>
      <c r="R74" s="381" t="s">
        <v>82</v>
      </c>
      <c r="S74" s="376"/>
      <c r="T74" s="384">
        <v>0</v>
      </c>
      <c r="U74" s="207">
        <v>0</v>
      </c>
    </row>
    <row r="75" spans="1:21" x14ac:dyDescent="0.25">
      <c r="A75" s="27" t="s">
        <v>205</v>
      </c>
      <c r="B75" s="59" t="s">
        <v>79</v>
      </c>
      <c r="C75" s="33"/>
      <c r="D75" s="153">
        <f t="shared" si="2"/>
        <v>40</v>
      </c>
      <c r="E75" s="153">
        <f t="shared" si="2"/>
        <v>0</v>
      </c>
      <c r="F75" s="385" t="s">
        <v>79</v>
      </c>
      <c r="G75" s="376"/>
      <c r="H75" s="384">
        <v>15</v>
      </c>
      <c r="I75" s="207">
        <v>0</v>
      </c>
      <c r="J75" s="385" t="s">
        <v>79</v>
      </c>
      <c r="K75" s="376"/>
      <c r="L75" s="384">
        <v>0</v>
      </c>
      <c r="M75" s="207">
        <v>0</v>
      </c>
      <c r="N75" s="385" t="s">
        <v>79</v>
      </c>
      <c r="O75" s="376"/>
      <c r="P75" s="384">
        <v>0</v>
      </c>
      <c r="Q75" s="207">
        <v>0</v>
      </c>
      <c r="R75" s="385" t="s">
        <v>79</v>
      </c>
      <c r="S75" s="376"/>
      <c r="T75" s="384">
        <v>25</v>
      </c>
      <c r="U75" s="207">
        <v>0</v>
      </c>
    </row>
    <row r="76" spans="1:21" x14ac:dyDescent="0.25">
      <c r="A76" s="27" t="s">
        <v>206</v>
      </c>
      <c r="B76" s="59" t="s">
        <v>80</v>
      </c>
      <c r="C76" s="33"/>
      <c r="D76" s="153">
        <f t="shared" si="2"/>
        <v>49.6</v>
      </c>
      <c r="E76" s="153">
        <f t="shared" si="2"/>
        <v>0.5</v>
      </c>
      <c r="F76" s="385" t="s">
        <v>80</v>
      </c>
      <c r="G76" s="376"/>
      <c r="H76" s="384">
        <v>30</v>
      </c>
      <c r="I76" s="207">
        <v>0</v>
      </c>
      <c r="J76" s="385" t="s">
        <v>80</v>
      </c>
      <c r="K76" s="376"/>
      <c r="L76" s="384">
        <v>19.600000000000001</v>
      </c>
      <c r="M76" s="207">
        <v>0.5</v>
      </c>
      <c r="N76" s="385" t="s">
        <v>80</v>
      </c>
      <c r="O76" s="376"/>
      <c r="P76" s="384">
        <v>0</v>
      </c>
      <c r="Q76" s="207">
        <v>0</v>
      </c>
      <c r="R76" s="385" t="s">
        <v>80</v>
      </c>
      <c r="S76" s="376"/>
      <c r="T76" s="384">
        <v>0</v>
      </c>
      <c r="U76" s="207">
        <v>0</v>
      </c>
    </row>
    <row r="77" spans="1:21" x14ac:dyDescent="0.25">
      <c r="A77" s="27" t="s">
        <v>206</v>
      </c>
      <c r="B77" s="59" t="s">
        <v>81</v>
      </c>
      <c r="C77" s="33"/>
      <c r="D77" s="153">
        <f t="shared" si="2"/>
        <v>35</v>
      </c>
      <c r="E77" s="153">
        <f t="shared" si="2"/>
        <v>0</v>
      </c>
      <c r="F77" s="385" t="s">
        <v>81</v>
      </c>
      <c r="G77" s="376"/>
      <c r="H77" s="384">
        <v>35</v>
      </c>
      <c r="I77" s="207">
        <v>0</v>
      </c>
      <c r="J77" s="385" t="s">
        <v>81</v>
      </c>
      <c r="K77" s="376"/>
      <c r="L77" s="384">
        <v>0</v>
      </c>
      <c r="M77" s="207">
        <v>0</v>
      </c>
      <c r="N77" s="385" t="s">
        <v>81</v>
      </c>
      <c r="O77" s="376"/>
      <c r="P77" s="384">
        <v>0</v>
      </c>
      <c r="Q77" s="207">
        <v>0</v>
      </c>
      <c r="R77" s="385" t="s">
        <v>81</v>
      </c>
      <c r="S77" s="376"/>
      <c r="T77" s="384">
        <v>0</v>
      </c>
      <c r="U77" s="207">
        <v>0</v>
      </c>
    </row>
    <row r="78" spans="1:21" ht="27" x14ac:dyDescent="0.25">
      <c r="A78" s="27" t="s">
        <v>206</v>
      </c>
      <c r="B78" s="60" t="s">
        <v>494</v>
      </c>
      <c r="C78" s="33"/>
      <c r="D78" s="153">
        <f t="shared" si="2"/>
        <v>0</v>
      </c>
      <c r="E78" s="153">
        <f t="shared" si="2"/>
        <v>0</v>
      </c>
      <c r="F78" s="386" t="s">
        <v>577</v>
      </c>
      <c r="G78" s="376"/>
      <c r="H78" s="384">
        <v>0</v>
      </c>
      <c r="I78" s="207">
        <v>0</v>
      </c>
      <c r="J78" s="386" t="s">
        <v>577</v>
      </c>
      <c r="K78" s="376"/>
      <c r="L78" s="384">
        <v>0</v>
      </c>
      <c r="M78" s="207">
        <v>0</v>
      </c>
      <c r="N78" s="386" t="s">
        <v>577</v>
      </c>
      <c r="O78" s="376"/>
      <c r="P78" s="384">
        <v>0</v>
      </c>
      <c r="Q78" s="207">
        <v>0</v>
      </c>
      <c r="R78" s="386" t="s">
        <v>577</v>
      </c>
      <c r="S78" s="376"/>
      <c r="T78" s="384">
        <v>0</v>
      </c>
      <c r="U78" s="207">
        <v>0</v>
      </c>
    </row>
    <row r="79" spans="1:21" x14ac:dyDescent="0.25">
      <c r="A79" s="31" t="s">
        <v>202</v>
      </c>
      <c r="B79" s="53" t="s">
        <v>313</v>
      </c>
      <c r="C79" s="33"/>
      <c r="D79" s="153">
        <f t="shared" si="2"/>
        <v>0</v>
      </c>
      <c r="E79" s="153">
        <f t="shared" si="2"/>
        <v>0</v>
      </c>
      <c r="F79" s="260" t="s">
        <v>313</v>
      </c>
      <c r="G79" s="376"/>
      <c r="H79" s="304">
        <v>0</v>
      </c>
      <c r="I79" s="303">
        <v>0</v>
      </c>
      <c r="J79" s="260" t="s">
        <v>313</v>
      </c>
      <c r="K79" s="376"/>
      <c r="L79" s="304">
        <v>0</v>
      </c>
      <c r="M79" s="303">
        <v>0</v>
      </c>
      <c r="N79" s="260" t="s">
        <v>313</v>
      </c>
      <c r="O79" s="376"/>
      <c r="P79" s="304">
        <v>0</v>
      </c>
      <c r="Q79" s="303">
        <v>0</v>
      </c>
      <c r="R79" s="260" t="s">
        <v>313</v>
      </c>
      <c r="S79" s="376"/>
      <c r="T79" s="304">
        <v>0</v>
      </c>
      <c r="U79" s="303">
        <v>0</v>
      </c>
    </row>
    <row r="80" spans="1:21" x14ac:dyDescent="0.25">
      <c r="A80" s="31" t="s">
        <v>202</v>
      </c>
      <c r="B80" s="53" t="s">
        <v>496</v>
      </c>
      <c r="C80" s="33"/>
      <c r="D80" s="153">
        <f t="shared" si="2"/>
        <v>5</v>
      </c>
      <c r="E80" s="153">
        <f t="shared" si="2"/>
        <v>0</v>
      </c>
      <c r="F80" s="260" t="s">
        <v>496</v>
      </c>
      <c r="G80" s="376"/>
      <c r="H80" s="304">
        <v>5</v>
      </c>
      <c r="I80" s="303">
        <v>0</v>
      </c>
      <c r="J80" s="260" t="s">
        <v>496</v>
      </c>
      <c r="K80" s="376"/>
      <c r="L80" s="304">
        <v>0</v>
      </c>
      <c r="M80" s="303">
        <v>0</v>
      </c>
      <c r="N80" s="260" t="s">
        <v>496</v>
      </c>
      <c r="O80" s="376"/>
      <c r="P80" s="304">
        <v>0</v>
      </c>
      <c r="Q80" s="303">
        <v>0</v>
      </c>
      <c r="R80" s="260" t="s">
        <v>496</v>
      </c>
      <c r="S80" s="376"/>
      <c r="T80" s="304">
        <v>0</v>
      </c>
      <c r="U80" s="303">
        <v>0</v>
      </c>
    </row>
    <row r="81" spans="1:21" x14ac:dyDescent="0.25">
      <c r="A81" s="31" t="s">
        <v>202</v>
      </c>
      <c r="B81" s="53" t="s">
        <v>229</v>
      </c>
      <c r="C81" s="33"/>
      <c r="D81" s="153">
        <f t="shared" si="2"/>
        <v>30</v>
      </c>
      <c r="E81" s="153">
        <f t="shared" si="2"/>
        <v>0</v>
      </c>
      <c r="F81" s="260" t="s">
        <v>229</v>
      </c>
      <c r="G81" s="376"/>
      <c r="H81" s="304">
        <v>30</v>
      </c>
      <c r="I81" s="303">
        <v>0</v>
      </c>
      <c r="J81" s="260" t="s">
        <v>229</v>
      </c>
      <c r="K81" s="376"/>
      <c r="L81" s="304">
        <v>0</v>
      </c>
      <c r="M81" s="303">
        <v>0</v>
      </c>
      <c r="N81" s="260" t="s">
        <v>229</v>
      </c>
      <c r="O81" s="376"/>
      <c r="P81" s="304">
        <v>0</v>
      </c>
      <c r="Q81" s="303">
        <v>0</v>
      </c>
      <c r="R81" s="260" t="s">
        <v>229</v>
      </c>
      <c r="S81" s="376"/>
      <c r="T81" s="304">
        <v>0</v>
      </c>
      <c r="U81" s="303">
        <v>0</v>
      </c>
    </row>
    <row r="82" spans="1:21" x14ac:dyDescent="0.25">
      <c r="A82" s="31" t="s">
        <v>202</v>
      </c>
      <c r="B82" s="53" t="s">
        <v>497</v>
      </c>
      <c r="C82" s="33"/>
      <c r="D82" s="153">
        <f t="shared" si="2"/>
        <v>287</v>
      </c>
      <c r="E82" s="153">
        <f t="shared" si="2"/>
        <v>0</v>
      </c>
      <c r="F82" s="260" t="s">
        <v>497</v>
      </c>
      <c r="G82" s="376"/>
      <c r="H82" s="304">
        <v>145</v>
      </c>
      <c r="I82" s="303">
        <v>0</v>
      </c>
      <c r="J82" s="260" t="s">
        <v>497</v>
      </c>
      <c r="K82" s="376"/>
      <c r="L82" s="304">
        <v>0</v>
      </c>
      <c r="M82" s="303">
        <v>0</v>
      </c>
      <c r="N82" s="260" t="s">
        <v>497</v>
      </c>
      <c r="O82" s="376"/>
      <c r="P82" s="304">
        <v>0</v>
      </c>
      <c r="Q82" s="303">
        <v>0</v>
      </c>
      <c r="R82" s="260" t="s">
        <v>497</v>
      </c>
      <c r="S82" s="376"/>
      <c r="T82" s="304">
        <v>142</v>
      </c>
      <c r="U82" s="303">
        <v>0</v>
      </c>
    </row>
    <row r="83" spans="1:21" x14ac:dyDescent="0.25">
      <c r="A83" s="31" t="s">
        <v>202</v>
      </c>
      <c r="B83" s="53" t="s">
        <v>498</v>
      </c>
      <c r="C83" s="33"/>
      <c r="D83" s="153">
        <f t="shared" ref="D83:E134" si="7">+H83+L83+P83+T83</f>
        <v>7</v>
      </c>
      <c r="E83" s="153">
        <f t="shared" si="7"/>
        <v>0</v>
      </c>
      <c r="F83" s="260" t="s">
        <v>498</v>
      </c>
      <c r="G83" s="376"/>
      <c r="H83" s="304">
        <v>7</v>
      </c>
      <c r="I83" s="303">
        <v>0</v>
      </c>
      <c r="J83" s="260" t="s">
        <v>498</v>
      </c>
      <c r="K83" s="376"/>
      <c r="L83" s="304">
        <v>0</v>
      </c>
      <c r="M83" s="303">
        <v>0</v>
      </c>
      <c r="N83" s="260" t="s">
        <v>498</v>
      </c>
      <c r="O83" s="376"/>
      <c r="P83" s="304">
        <v>0</v>
      </c>
      <c r="Q83" s="303">
        <v>0</v>
      </c>
      <c r="R83" s="260" t="s">
        <v>498</v>
      </c>
      <c r="S83" s="376"/>
      <c r="T83" s="304">
        <v>0</v>
      </c>
      <c r="U83" s="303">
        <v>0</v>
      </c>
    </row>
    <row r="84" spans="1:21" x14ac:dyDescent="0.25">
      <c r="A84" s="31" t="s">
        <v>202</v>
      </c>
      <c r="B84" s="53" t="s">
        <v>312</v>
      </c>
      <c r="C84" s="33"/>
      <c r="D84" s="153">
        <f t="shared" si="7"/>
        <v>45</v>
      </c>
      <c r="E84" s="153">
        <f t="shared" si="7"/>
        <v>0</v>
      </c>
      <c r="F84" s="260" t="s">
        <v>312</v>
      </c>
      <c r="G84" s="376"/>
      <c r="H84" s="304">
        <v>45</v>
      </c>
      <c r="I84" s="303">
        <v>0</v>
      </c>
      <c r="J84" s="260" t="s">
        <v>312</v>
      </c>
      <c r="K84" s="376"/>
      <c r="L84" s="304">
        <v>0</v>
      </c>
      <c r="M84" s="303">
        <v>0</v>
      </c>
      <c r="N84" s="260" t="s">
        <v>312</v>
      </c>
      <c r="O84" s="376"/>
      <c r="P84" s="304">
        <v>0</v>
      </c>
      <c r="Q84" s="303">
        <v>0</v>
      </c>
      <c r="R84" s="260" t="s">
        <v>312</v>
      </c>
      <c r="S84" s="376"/>
      <c r="T84" s="304">
        <v>0</v>
      </c>
      <c r="U84" s="303">
        <v>0</v>
      </c>
    </row>
    <row r="85" spans="1:21" x14ac:dyDescent="0.25">
      <c r="A85" s="31" t="s">
        <v>203</v>
      </c>
      <c r="B85" s="53" t="s">
        <v>78</v>
      </c>
      <c r="C85" s="33"/>
      <c r="D85" s="153">
        <f t="shared" si="7"/>
        <v>32</v>
      </c>
      <c r="E85" s="153">
        <f t="shared" si="7"/>
        <v>0</v>
      </c>
      <c r="F85" s="260" t="s">
        <v>78</v>
      </c>
      <c r="G85" s="417"/>
      <c r="H85" s="304">
        <v>32</v>
      </c>
      <c r="I85" s="303">
        <v>0</v>
      </c>
      <c r="J85" s="260" t="s">
        <v>78</v>
      </c>
      <c r="K85" s="417"/>
      <c r="L85" s="304">
        <v>0</v>
      </c>
      <c r="M85" s="303">
        <v>0</v>
      </c>
      <c r="N85" s="260" t="s">
        <v>78</v>
      </c>
      <c r="O85" s="417"/>
      <c r="P85" s="304">
        <v>0</v>
      </c>
      <c r="Q85" s="303">
        <v>0</v>
      </c>
      <c r="R85" s="260" t="s">
        <v>78</v>
      </c>
      <c r="S85" s="417"/>
      <c r="T85" s="304">
        <v>0</v>
      </c>
      <c r="U85" s="303">
        <v>0</v>
      </c>
    </row>
    <row r="86" spans="1:21" x14ac:dyDescent="0.25">
      <c r="A86" s="31" t="s">
        <v>203</v>
      </c>
      <c r="B86" s="53" t="s">
        <v>83</v>
      </c>
      <c r="C86" s="33"/>
      <c r="D86" s="153">
        <f t="shared" si="7"/>
        <v>6</v>
      </c>
      <c r="E86" s="153">
        <f t="shared" si="7"/>
        <v>0</v>
      </c>
      <c r="F86" s="260" t="s">
        <v>83</v>
      </c>
      <c r="G86" s="376"/>
      <c r="H86" s="304">
        <v>6</v>
      </c>
      <c r="I86" s="303">
        <v>0</v>
      </c>
      <c r="J86" s="260" t="s">
        <v>83</v>
      </c>
      <c r="K86" s="376"/>
      <c r="L86" s="304">
        <v>0</v>
      </c>
      <c r="M86" s="303">
        <v>0</v>
      </c>
      <c r="N86" s="260" t="s">
        <v>83</v>
      </c>
      <c r="O86" s="376"/>
      <c r="P86" s="304">
        <v>0</v>
      </c>
      <c r="Q86" s="303">
        <v>0</v>
      </c>
      <c r="R86" s="260" t="s">
        <v>83</v>
      </c>
      <c r="S86" s="376"/>
      <c r="T86" s="304">
        <v>0</v>
      </c>
      <c r="U86" s="303">
        <v>0</v>
      </c>
    </row>
    <row r="87" spans="1:21" x14ac:dyDescent="0.25">
      <c r="A87" s="31" t="s">
        <v>203</v>
      </c>
      <c r="B87" s="53" t="s">
        <v>227</v>
      </c>
      <c r="C87" s="33"/>
      <c r="D87" s="153">
        <f t="shared" si="7"/>
        <v>190</v>
      </c>
      <c r="E87" s="153">
        <f t="shared" si="7"/>
        <v>0</v>
      </c>
      <c r="F87" s="260" t="s">
        <v>227</v>
      </c>
      <c r="G87" s="376"/>
      <c r="H87" s="304">
        <v>120</v>
      </c>
      <c r="I87" s="303">
        <v>0</v>
      </c>
      <c r="J87" s="260" t="s">
        <v>227</v>
      </c>
      <c r="K87" s="376"/>
      <c r="L87" s="304">
        <v>0</v>
      </c>
      <c r="M87" s="303">
        <v>0</v>
      </c>
      <c r="N87" s="260" t="s">
        <v>227</v>
      </c>
      <c r="O87" s="376"/>
      <c r="P87" s="304">
        <v>0</v>
      </c>
      <c r="Q87" s="303">
        <v>0</v>
      </c>
      <c r="R87" s="260" t="s">
        <v>227</v>
      </c>
      <c r="S87" s="376"/>
      <c r="T87" s="304">
        <v>70</v>
      </c>
      <c r="U87" s="303">
        <v>0</v>
      </c>
    </row>
    <row r="88" spans="1:21" x14ac:dyDescent="0.25">
      <c r="A88" s="31" t="s">
        <v>203</v>
      </c>
      <c r="B88" s="53" t="s">
        <v>231</v>
      </c>
      <c r="C88" s="33"/>
      <c r="D88" s="153">
        <f t="shared" si="7"/>
        <v>54.769999999999996</v>
      </c>
      <c r="E88" s="153">
        <f t="shared" si="7"/>
        <v>53.92</v>
      </c>
      <c r="F88" s="260" t="s">
        <v>231</v>
      </c>
      <c r="G88" s="376"/>
      <c r="H88" s="304">
        <v>45.722999999999999</v>
      </c>
      <c r="I88" s="303">
        <v>45</v>
      </c>
      <c r="J88" s="260" t="s">
        <v>231</v>
      </c>
      <c r="K88" s="376"/>
      <c r="L88" s="304">
        <v>0</v>
      </c>
      <c r="M88" s="303">
        <v>0</v>
      </c>
      <c r="N88" s="260" t="s">
        <v>231</v>
      </c>
      <c r="O88" s="376"/>
      <c r="P88" s="304">
        <v>0</v>
      </c>
      <c r="Q88" s="303">
        <v>0</v>
      </c>
      <c r="R88" s="260" t="s">
        <v>231</v>
      </c>
      <c r="S88" s="376"/>
      <c r="T88" s="304">
        <v>9.0470000000000006</v>
      </c>
      <c r="U88" s="303">
        <v>8.92</v>
      </c>
    </row>
    <row r="89" spans="1:21" x14ac:dyDescent="0.25">
      <c r="A89" s="31" t="s">
        <v>157</v>
      </c>
      <c r="B89" s="53" t="s">
        <v>84</v>
      </c>
      <c r="C89" s="33"/>
      <c r="D89" s="153">
        <f t="shared" si="7"/>
        <v>42.6</v>
      </c>
      <c r="E89" s="153">
        <f t="shared" si="7"/>
        <v>0</v>
      </c>
      <c r="F89" s="260" t="s">
        <v>84</v>
      </c>
      <c r="G89" s="376"/>
      <c r="H89" s="304">
        <v>42.6</v>
      </c>
      <c r="I89" s="303">
        <v>0</v>
      </c>
      <c r="J89" s="260" t="s">
        <v>84</v>
      </c>
      <c r="K89" s="376"/>
      <c r="L89" s="304">
        <v>0</v>
      </c>
      <c r="M89" s="303">
        <v>0</v>
      </c>
      <c r="N89" s="260" t="s">
        <v>84</v>
      </c>
      <c r="O89" s="376"/>
      <c r="P89" s="304">
        <v>0</v>
      </c>
      <c r="Q89" s="303">
        <v>0</v>
      </c>
      <c r="R89" s="260" t="s">
        <v>84</v>
      </c>
      <c r="S89" s="376"/>
      <c r="T89" s="304">
        <v>0</v>
      </c>
      <c r="U89" s="303">
        <v>0</v>
      </c>
    </row>
    <row r="90" spans="1:21" x14ac:dyDescent="0.25">
      <c r="A90" s="31"/>
      <c r="B90" s="53" t="s">
        <v>570</v>
      </c>
      <c r="C90" s="33"/>
      <c r="D90" s="153">
        <f t="shared" si="7"/>
        <v>48.796999999999997</v>
      </c>
      <c r="E90" s="153">
        <f t="shared" si="7"/>
        <v>0.95699999999999996</v>
      </c>
      <c r="F90" s="260" t="s">
        <v>570</v>
      </c>
      <c r="G90" s="376"/>
      <c r="H90" s="304">
        <v>0</v>
      </c>
      <c r="I90" s="303">
        <v>0</v>
      </c>
      <c r="J90" s="260" t="s">
        <v>570</v>
      </c>
      <c r="K90" s="376"/>
      <c r="L90" s="304">
        <v>48.796999999999997</v>
      </c>
      <c r="M90" s="303">
        <v>0.95699999999999996</v>
      </c>
      <c r="N90" s="260" t="s">
        <v>570</v>
      </c>
      <c r="O90" s="376"/>
      <c r="P90" s="304">
        <v>0</v>
      </c>
      <c r="Q90" s="303">
        <v>0</v>
      </c>
      <c r="R90" s="260" t="s">
        <v>570</v>
      </c>
      <c r="S90" s="376"/>
      <c r="T90" s="304">
        <v>0</v>
      </c>
      <c r="U90" s="303">
        <v>0</v>
      </c>
    </row>
    <row r="91" spans="1:21" ht="26.4" x14ac:dyDescent="0.25">
      <c r="A91" s="31" t="s">
        <v>368</v>
      </c>
      <c r="B91" s="54" t="s">
        <v>495</v>
      </c>
      <c r="C91" s="61"/>
      <c r="D91" s="153">
        <f t="shared" si="7"/>
        <v>15.1</v>
      </c>
      <c r="E91" s="153">
        <f t="shared" si="7"/>
        <v>0</v>
      </c>
      <c r="F91" s="416" t="s">
        <v>495</v>
      </c>
      <c r="G91" s="418"/>
      <c r="H91" s="304">
        <v>15.1</v>
      </c>
      <c r="I91" s="303">
        <v>0</v>
      </c>
      <c r="J91" s="416" t="s">
        <v>495</v>
      </c>
      <c r="K91" s="418"/>
      <c r="L91" s="304">
        <v>0</v>
      </c>
      <c r="M91" s="303">
        <v>0</v>
      </c>
      <c r="N91" s="416" t="s">
        <v>495</v>
      </c>
      <c r="O91" s="418"/>
      <c r="P91" s="304">
        <v>0</v>
      </c>
      <c r="Q91" s="303">
        <v>0</v>
      </c>
      <c r="R91" s="416" t="s">
        <v>495</v>
      </c>
      <c r="S91" s="418"/>
      <c r="T91" s="304">
        <v>0</v>
      </c>
      <c r="U91" s="303">
        <v>0</v>
      </c>
    </row>
    <row r="92" spans="1:21" ht="39.6" x14ac:dyDescent="0.25">
      <c r="A92" s="31"/>
      <c r="B92" s="73" t="s">
        <v>569</v>
      </c>
      <c r="C92" s="63"/>
      <c r="D92" s="153">
        <f t="shared" si="7"/>
        <v>549.226</v>
      </c>
      <c r="E92" s="153">
        <f t="shared" si="7"/>
        <v>4.1829999999999998</v>
      </c>
      <c r="F92" s="387" t="s">
        <v>569</v>
      </c>
      <c r="G92" s="418"/>
      <c r="H92" s="304">
        <v>0</v>
      </c>
      <c r="I92" s="303">
        <v>0</v>
      </c>
      <c r="J92" s="387" t="s">
        <v>569</v>
      </c>
      <c r="K92" s="418"/>
      <c r="L92" s="304">
        <v>449.8</v>
      </c>
      <c r="M92" s="303">
        <v>0</v>
      </c>
      <c r="N92" s="387" t="s">
        <v>569</v>
      </c>
      <c r="O92" s="418"/>
      <c r="P92" s="304">
        <v>8.3000000000000007</v>
      </c>
      <c r="Q92" s="303">
        <v>0</v>
      </c>
      <c r="R92" s="387" t="s">
        <v>569</v>
      </c>
      <c r="S92" s="418"/>
      <c r="T92" s="304">
        <v>91.126000000000005</v>
      </c>
      <c r="U92" s="303">
        <v>4.1829999999999998</v>
      </c>
    </row>
    <row r="93" spans="1:21" x14ac:dyDescent="0.25">
      <c r="A93" s="31"/>
      <c r="B93" s="54" t="s">
        <v>516</v>
      </c>
      <c r="C93" s="33"/>
      <c r="D93" s="153">
        <f t="shared" si="7"/>
        <v>0</v>
      </c>
      <c r="E93" s="153">
        <f t="shared" si="7"/>
        <v>0</v>
      </c>
      <c r="F93" s="416" t="s">
        <v>516</v>
      </c>
      <c r="G93" s="418"/>
      <c r="H93" s="304">
        <v>0</v>
      </c>
      <c r="I93" s="303">
        <v>0</v>
      </c>
      <c r="J93" s="416" t="s">
        <v>516</v>
      </c>
      <c r="K93" s="418"/>
      <c r="L93" s="304">
        <v>0</v>
      </c>
      <c r="M93" s="303">
        <v>0</v>
      </c>
      <c r="N93" s="416" t="s">
        <v>516</v>
      </c>
      <c r="O93" s="418"/>
      <c r="P93" s="304">
        <v>0</v>
      </c>
      <c r="Q93" s="303">
        <v>0</v>
      </c>
      <c r="R93" s="416" t="s">
        <v>516</v>
      </c>
      <c r="S93" s="418"/>
      <c r="T93" s="304">
        <v>0</v>
      </c>
      <c r="U93" s="303">
        <v>0</v>
      </c>
    </row>
    <row r="94" spans="1:21" ht="39.6" x14ac:dyDescent="0.25">
      <c r="A94" s="62" t="s">
        <v>504</v>
      </c>
      <c r="B94" s="43" t="s">
        <v>99</v>
      </c>
      <c r="C94" s="26" t="s">
        <v>131</v>
      </c>
      <c r="D94" s="98">
        <f t="shared" si="7"/>
        <v>26.5</v>
      </c>
      <c r="E94" s="98">
        <f t="shared" si="7"/>
        <v>25.9</v>
      </c>
      <c r="F94" s="95" t="s">
        <v>99</v>
      </c>
      <c r="G94" s="566" t="s">
        <v>131</v>
      </c>
      <c r="H94" s="140">
        <f>+H95</f>
        <v>26.5</v>
      </c>
      <c r="I94" s="140">
        <f>+I95</f>
        <v>25.9</v>
      </c>
      <c r="J94" s="95" t="s">
        <v>99</v>
      </c>
      <c r="K94" s="566" t="s">
        <v>131</v>
      </c>
      <c r="L94" s="140">
        <f>+L95</f>
        <v>0</v>
      </c>
      <c r="M94" s="140">
        <f>+M95</f>
        <v>0</v>
      </c>
      <c r="N94" s="95" t="s">
        <v>99</v>
      </c>
      <c r="O94" s="566" t="s">
        <v>131</v>
      </c>
      <c r="P94" s="140">
        <f>+P95</f>
        <v>0</v>
      </c>
      <c r="Q94" s="140">
        <f>+Q95</f>
        <v>0</v>
      </c>
      <c r="R94" s="95" t="s">
        <v>99</v>
      </c>
      <c r="S94" s="566" t="s">
        <v>131</v>
      </c>
      <c r="T94" s="140">
        <f>+T95</f>
        <v>0</v>
      </c>
      <c r="U94" s="140">
        <f>+U95</f>
        <v>0</v>
      </c>
    </row>
    <row r="95" spans="1:21" x14ac:dyDescent="0.25">
      <c r="A95" s="31" t="s">
        <v>328</v>
      </c>
      <c r="B95" s="73" t="s">
        <v>374</v>
      </c>
      <c r="C95" s="63"/>
      <c r="D95" s="153">
        <f t="shared" si="7"/>
        <v>26.5</v>
      </c>
      <c r="E95" s="153">
        <f t="shared" si="7"/>
        <v>25.9</v>
      </c>
      <c r="F95" s="387" t="s">
        <v>374</v>
      </c>
      <c r="G95" s="567"/>
      <c r="H95" s="304">
        <v>26.5</v>
      </c>
      <c r="I95" s="303">
        <v>25.9</v>
      </c>
      <c r="J95" s="387" t="s">
        <v>374</v>
      </c>
      <c r="K95" s="567"/>
      <c r="L95" s="304">
        <v>0</v>
      </c>
      <c r="M95" s="303">
        <v>0</v>
      </c>
      <c r="N95" s="387" t="s">
        <v>374</v>
      </c>
      <c r="O95" s="567"/>
      <c r="P95" s="304">
        <v>0</v>
      </c>
      <c r="Q95" s="303">
        <v>0</v>
      </c>
      <c r="R95" s="387" t="s">
        <v>374</v>
      </c>
      <c r="S95" s="567"/>
      <c r="T95" s="304">
        <v>0</v>
      </c>
      <c r="U95" s="303">
        <v>0</v>
      </c>
    </row>
    <row r="96" spans="1:21" x14ac:dyDescent="0.25">
      <c r="A96" s="62" t="s">
        <v>19</v>
      </c>
      <c r="B96" s="290" t="s">
        <v>330</v>
      </c>
      <c r="C96" s="419"/>
      <c r="D96" s="420"/>
      <c r="E96" s="420"/>
      <c r="F96" s="271" t="s">
        <v>330</v>
      </c>
      <c r="G96" s="421"/>
      <c r="H96" s="422"/>
      <c r="I96" s="423"/>
      <c r="J96" s="271" t="s">
        <v>330</v>
      </c>
      <c r="K96" s="421"/>
      <c r="L96" s="422"/>
      <c r="M96" s="423"/>
      <c r="N96" s="271" t="s">
        <v>330</v>
      </c>
      <c r="O96" s="421"/>
      <c r="P96" s="422"/>
      <c r="Q96" s="423"/>
      <c r="R96" s="271" t="s">
        <v>330</v>
      </c>
      <c r="S96" s="421"/>
      <c r="T96" s="422"/>
      <c r="U96" s="423"/>
    </row>
    <row r="97" spans="1:21" x14ac:dyDescent="0.25">
      <c r="A97" s="62" t="s">
        <v>21</v>
      </c>
      <c r="B97" s="26" t="s">
        <v>97</v>
      </c>
      <c r="C97" s="26" t="s">
        <v>127</v>
      </c>
      <c r="D97" s="98">
        <f t="shared" si="7"/>
        <v>559.505</v>
      </c>
      <c r="E97" s="98">
        <f t="shared" si="7"/>
        <v>493.47399999999999</v>
      </c>
      <c r="F97" s="202" t="s">
        <v>97</v>
      </c>
      <c r="G97" s="202" t="s">
        <v>127</v>
      </c>
      <c r="H97" s="141">
        <f>H98</f>
        <v>506.3</v>
      </c>
      <c r="I97" s="141">
        <f>I98</f>
        <v>444.3</v>
      </c>
      <c r="J97" s="202" t="s">
        <v>97</v>
      </c>
      <c r="K97" s="202" t="s">
        <v>127</v>
      </c>
      <c r="L97" s="141">
        <f>L98</f>
        <v>10.605</v>
      </c>
      <c r="M97" s="141">
        <f>M98</f>
        <v>7.1740000000000004</v>
      </c>
      <c r="N97" s="202" t="s">
        <v>97</v>
      </c>
      <c r="O97" s="202" t="s">
        <v>127</v>
      </c>
      <c r="P97" s="141">
        <f>P98</f>
        <v>0</v>
      </c>
      <c r="Q97" s="141">
        <f>Q98</f>
        <v>0</v>
      </c>
      <c r="R97" s="202" t="s">
        <v>97</v>
      </c>
      <c r="S97" s="202" t="s">
        <v>127</v>
      </c>
      <c r="T97" s="141">
        <f>T98</f>
        <v>42.6</v>
      </c>
      <c r="U97" s="141">
        <f>U98</f>
        <v>42</v>
      </c>
    </row>
    <row r="98" spans="1:21" x14ac:dyDescent="0.25">
      <c r="A98" s="27" t="s">
        <v>290</v>
      </c>
      <c r="B98" s="63" t="s">
        <v>214</v>
      </c>
      <c r="C98" s="63"/>
      <c r="D98" s="153">
        <f t="shared" si="7"/>
        <v>559.505</v>
      </c>
      <c r="E98" s="153">
        <f t="shared" si="7"/>
        <v>493.47399999999999</v>
      </c>
      <c r="F98" s="376" t="s">
        <v>243</v>
      </c>
      <c r="G98" s="424"/>
      <c r="H98" s="304">
        <v>506.3</v>
      </c>
      <c r="I98" s="303">
        <v>444.3</v>
      </c>
      <c r="J98" s="376" t="s">
        <v>243</v>
      </c>
      <c r="K98" s="424"/>
      <c r="L98" s="304">
        <v>10.605</v>
      </c>
      <c r="M98" s="303">
        <v>7.1740000000000004</v>
      </c>
      <c r="N98" s="376" t="s">
        <v>243</v>
      </c>
      <c r="O98" s="424"/>
      <c r="P98" s="304">
        <v>0</v>
      </c>
      <c r="Q98" s="303">
        <v>0</v>
      </c>
      <c r="R98" s="376" t="s">
        <v>243</v>
      </c>
      <c r="S98" s="424"/>
      <c r="T98" s="304">
        <v>42.6</v>
      </c>
      <c r="U98" s="303">
        <v>42</v>
      </c>
    </row>
    <row r="99" spans="1:21" s="1" customFormat="1" ht="26.4" x14ac:dyDescent="0.25">
      <c r="A99" s="7" t="s">
        <v>22</v>
      </c>
      <c r="B99" s="291" t="s">
        <v>232</v>
      </c>
      <c r="C99" s="425"/>
      <c r="D99" s="420"/>
      <c r="E99" s="420"/>
      <c r="F99" s="426" t="s">
        <v>232</v>
      </c>
      <c r="G99" s="271"/>
      <c r="H99" s="427"/>
      <c r="I99" s="428"/>
      <c r="J99" s="426" t="s">
        <v>232</v>
      </c>
      <c r="K99" s="271"/>
      <c r="L99" s="427"/>
      <c r="M99" s="428"/>
      <c r="N99" s="426" t="s">
        <v>232</v>
      </c>
      <c r="O99" s="271"/>
      <c r="P99" s="427"/>
      <c r="Q99" s="428"/>
      <c r="R99" s="426" t="s">
        <v>232</v>
      </c>
      <c r="S99" s="271"/>
      <c r="T99" s="427"/>
      <c r="U99" s="428"/>
    </row>
    <row r="100" spans="1:21" s="1" customFormat="1" x14ac:dyDescent="0.25">
      <c r="A100" s="7" t="s">
        <v>23</v>
      </c>
      <c r="B100" s="16" t="s">
        <v>97</v>
      </c>
      <c r="C100" s="16" t="s">
        <v>127</v>
      </c>
      <c r="D100" s="98">
        <f t="shared" si="7"/>
        <v>455.8</v>
      </c>
      <c r="E100" s="98">
        <f t="shared" si="7"/>
        <v>393.6</v>
      </c>
      <c r="F100" s="202" t="s">
        <v>97</v>
      </c>
      <c r="G100" s="202" t="s">
        <v>127</v>
      </c>
      <c r="H100" s="140">
        <f>H101</f>
        <v>430.3</v>
      </c>
      <c r="I100" s="140">
        <f>I101</f>
        <v>368.5</v>
      </c>
      <c r="J100" s="202" t="s">
        <v>97</v>
      </c>
      <c r="K100" s="202" t="s">
        <v>127</v>
      </c>
      <c r="L100" s="140">
        <f>L101</f>
        <v>0</v>
      </c>
      <c r="M100" s="140">
        <f>M101</f>
        <v>0</v>
      </c>
      <c r="N100" s="202" t="s">
        <v>97</v>
      </c>
      <c r="O100" s="202" t="s">
        <v>127</v>
      </c>
      <c r="P100" s="140">
        <f>P101</f>
        <v>0</v>
      </c>
      <c r="Q100" s="140">
        <f>Q101</f>
        <v>0</v>
      </c>
      <c r="R100" s="202" t="s">
        <v>97</v>
      </c>
      <c r="S100" s="202" t="s">
        <v>127</v>
      </c>
      <c r="T100" s="140">
        <f>T101</f>
        <v>25.5</v>
      </c>
      <c r="U100" s="140">
        <f>U101</f>
        <v>25.1</v>
      </c>
    </row>
    <row r="101" spans="1:21" s="1" customFormat="1" ht="13.5" customHeight="1" x14ac:dyDescent="0.25">
      <c r="A101" s="8" t="s">
        <v>291</v>
      </c>
      <c r="B101" s="4" t="s">
        <v>214</v>
      </c>
      <c r="C101" s="4"/>
      <c r="D101" s="153">
        <f t="shared" si="7"/>
        <v>455.8</v>
      </c>
      <c r="E101" s="153">
        <f t="shared" si="7"/>
        <v>393.6</v>
      </c>
      <c r="F101" s="376" t="s">
        <v>243</v>
      </c>
      <c r="G101" s="424"/>
      <c r="H101" s="304">
        <v>430.3</v>
      </c>
      <c r="I101" s="303">
        <v>368.5</v>
      </c>
      <c r="J101" s="376" t="s">
        <v>243</v>
      </c>
      <c r="K101" s="424"/>
      <c r="L101" s="304">
        <v>0</v>
      </c>
      <c r="M101" s="303">
        <v>0</v>
      </c>
      <c r="N101" s="376" t="s">
        <v>243</v>
      </c>
      <c r="O101" s="424"/>
      <c r="P101" s="304">
        <v>0</v>
      </c>
      <c r="Q101" s="303">
        <v>0</v>
      </c>
      <c r="R101" s="376" t="s">
        <v>243</v>
      </c>
      <c r="S101" s="424"/>
      <c r="T101" s="304">
        <v>25.5</v>
      </c>
      <c r="U101" s="303">
        <v>25.1</v>
      </c>
    </row>
    <row r="102" spans="1:21" x14ac:dyDescent="0.25">
      <c r="A102" s="25" t="s">
        <v>24</v>
      </c>
      <c r="B102" s="290" t="s">
        <v>366</v>
      </c>
      <c r="C102" s="290"/>
      <c r="D102" s="420"/>
      <c r="E102" s="420"/>
      <c r="F102" s="271" t="s">
        <v>366</v>
      </c>
      <c r="G102" s="271"/>
      <c r="H102" s="429"/>
      <c r="I102" s="430"/>
      <c r="J102" s="271" t="s">
        <v>366</v>
      </c>
      <c r="K102" s="271"/>
      <c r="L102" s="429"/>
      <c r="M102" s="430"/>
      <c r="N102" s="271" t="s">
        <v>366</v>
      </c>
      <c r="O102" s="271"/>
      <c r="P102" s="429"/>
      <c r="Q102" s="430"/>
      <c r="R102" s="271" t="s">
        <v>366</v>
      </c>
      <c r="S102" s="271"/>
      <c r="T102" s="429"/>
      <c r="U102" s="430"/>
    </row>
    <row r="103" spans="1:21" ht="14.25" customHeight="1" x14ac:dyDescent="0.25">
      <c r="A103" s="27" t="s">
        <v>25</v>
      </c>
      <c r="B103" s="44" t="s">
        <v>97</v>
      </c>
      <c r="C103" s="26" t="s">
        <v>127</v>
      </c>
      <c r="D103" s="98">
        <f t="shared" si="7"/>
        <v>715</v>
      </c>
      <c r="E103" s="98">
        <f t="shared" si="7"/>
        <v>477.97500000000002</v>
      </c>
      <c r="F103" s="378" t="s">
        <v>97</v>
      </c>
      <c r="G103" s="202" t="s">
        <v>127</v>
      </c>
      <c r="H103" s="140">
        <f>H104</f>
        <v>669.3</v>
      </c>
      <c r="I103" s="140">
        <f>I104</f>
        <v>432.97500000000002</v>
      </c>
      <c r="J103" s="378" t="s">
        <v>97</v>
      </c>
      <c r="K103" s="202" t="s">
        <v>127</v>
      </c>
      <c r="L103" s="140">
        <f>L104</f>
        <v>0</v>
      </c>
      <c r="M103" s="140">
        <f>M104</f>
        <v>0</v>
      </c>
      <c r="N103" s="378" t="s">
        <v>97</v>
      </c>
      <c r="O103" s="202" t="s">
        <v>127</v>
      </c>
      <c r="P103" s="140">
        <f>P104</f>
        <v>0</v>
      </c>
      <c r="Q103" s="140">
        <f>Q104</f>
        <v>0</v>
      </c>
      <c r="R103" s="378" t="s">
        <v>97</v>
      </c>
      <c r="S103" s="202" t="s">
        <v>127</v>
      </c>
      <c r="T103" s="140">
        <f>T104</f>
        <v>45.7</v>
      </c>
      <c r="U103" s="140">
        <f>U104</f>
        <v>45</v>
      </c>
    </row>
    <row r="104" spans="1:21" x14ac:dyDescent="0.25">
      <c r="A104" s="27" t="s">
        <v>230</v>
      </c>
      <c r="B104" s="63" t="s">
        <v>214</v>
      </c>
      <c r="C104" s="26"/>
      <c r="D104" s="153">
        <f t="shared" si="7"/>
        <v>715</v>
      </c>
      <c r="E104" s="153">
        <f t="shared" si="7"/>
        <v>477.97500000000002</v>
      </c>
      <c r="F104" s="424" t="s">
        <v>214</v>
      </c>
      <c r="G104" s="202"/>
      <c r="H104" s="304">
        <v>669.3</v>
      </c>
      <c r="I104" s="303">
        <v>432.97500000000002</v>
      </c>
      <c r="J104" s="424" t="s">
        <v>214</v>
      </c>
      <c r="K104" s="202"/>
      <c r="L104" s="304">
        <v>0</v>
      </c>
      <c r="M104" s="303">
        <v>0</v>
      </c>
      <c r="N104" s="424" t="s">
        <v>214</v>
      </c>
      <c r="O104" s="202"/>
      <c r="P104" s="304">
        <v>0</v>
      </c>
      <c r="Q104" s="303">
        <v>0</v>
      </c>
      <c r="R104" s="424" t="s">
        <v>214</v>
      </c>
      <c r="S104" s="202"/>
      <c r="T104" s="304">
        <v>45.7</v>
      </c>
      <c r="U104" s="303">
        <v>45</v>
      </c>
    </row>
    <row r="105" spans="1:21" x14ac:dyDescent="0.25">
      <c r="A105" s="25" t="s">
        <v>26</v>
      </c>
      <c r="B105" s="290" t="s">
        <v>372</v>
      </c>
      <c r="C105" s="290"/>
      <c r="D105" s="420"/>
      <c r="E105" s="420"/>
      <c r="F105" s="271" t="s">
        <v>372</v>
      </c>
      <c r="G105" s="271"/>
      <c r="H105" s="429"/>
      <c r="I105" s="430"/>
      <c r="J105" s="271" t="s">
        <v>372</v>
      </c>
      <c r="K105" s="271"/>
      <c r="L105" s="429"/>
      <c r="M105" s="430"/>
      <c r="N105" s="271" t="s">
        <v>372</v>
      </c>
      <c r="O105" s="271"/>
      <c r="P105" s="429"/>
      <c r="Q105" s="430"/>
      <c r="R105" s="271" t="s">
        <v>372</v>
      </c>
      <c r="S105" s="271"/>
      <c r="T105" s="429"/>
      <c r="U105" s="430"/>
    </row>
    <row r="106" spans="1:21" x14ac:dyDescent="0.25">
      <c r="A106" s="25" t="s">
        <v>27</v>
      </c>
      <c r="B106" s="44" t="s">
        <v>97</v>
      </c>
      <c r="C106" s="26" t="s">
        <v>127</v>
      </c>
      <c r="D106" s="98">
        <f t="shared" si="7"/>
        <v>594.29499999999996</v>
      </c>
      <c r="E106" s="98">
        <f t="shared" si="7"/>
        <v>377.392</v>
      </c>
      <c r="F106" s="378" t="s">
        <v>97</v>
      </c>
      <c r="G106" s="202" t="s">
        <v>127</v>
      </c>
      <c r="H106" s="140">
        <f>H107</f>
        <v>548.16</v>
      </c>
      <c r="I106" s="140">
        <f>I107</f>
        <v>332.41800000000001</v>
      </c>
      <c r="J106" s="378" t="s">
        <v>97</v>
      </c>
      <c r="K106" s="202" t="s">
        <v>127</v>
      </c>
      <c r="L106" s="140">
        <f>L107</f>
        <v>3.5350000000000001</v>
      </c>
      <c r="M106" s="140">
        <f>M107</f>
        <v>2.9740000000000002</v>
      </c>
      <c r="N106" s="378" t="s">
        <v>97</v>
      </c>
      <c r="O106" s="202" t="s">
        <v>127</v>
      </c>
      <c r="P106" s="140">
        <f>P107</f>
        <v>0</v>
      </c>
      <c r="Q106" s="140">
        <f>Q107</f>
        <v>0</v>
      </c>
      <c r="R106" s="378" t="s">
        <v>97</v>
      </c>
      <c r="S106" s="202" t="s">
        <v>127</v>
      </c>
      <c r="T106" s="140">
        <f>T107</f>
        <v>42.6</v>
      </c>
      <c r="U106" s="140">
        <f>U107</f>
        <v>42</v>
      </c>
    </row>
    <row r="107" spans="1:21" x14ac:dyDescent="0.25">
      <c r="A107" s="27" t="s">
        <v>230</v>
      </c>
      <c r="B107" s="63" t="s">
        <v>214</v>
      </c>
      <c r="C107" s="26"/>
      <c r="D107" s="153">
        <f t="shared" si="7"/>
        <v>594.29499999999996</v>
      </c>
      <c r="E107" s="153">
        <f t="shared" si="7"/>
        <v>377.392</v>
      </c>
      <c r="F107" s="376" t="s">
        <v>243</v>
      </c>
      <c r="G107" s="202"/>
      <c r="H107" s="304">
        <v>548.16</v>
      </c>
      <c r="I107" s="303">
        <v>332.41800000000001</v>
      </c>
      <c r="J107" s="376" t="s">
        <v>243</v>
      </c>
      <c r="K107" s="202"/>
      <c r="L107" s="304">
        <v>3.5350000000000001</v>
      </c>
      <c r="M107" s="303">
        <v>2.9740000000000002</v>
      </c>
      <c r="N107" s="376" t="s">
        <v>243</v>
      </c>
      <c r="O107" s="202"/>
      <c r="P107" s="304">
        <v>0</v>
      </c>
      <c r="Q107" s="303">
        <v>0</v>
      </c>
      <c r="R107" s="376" t="s">
        <v>243</v>
      </c>
      <c r="S107" s="202"/>
      <c r="T107" s="304">
        <v>42.6</v>
      </c>
      <c r="U107" s="303">
        <v>42</v>
      </c>
    </row>
    <row r="108" spans="1:21" x14ac:dyDescent="0.25">
      <c r="A108" s="25" t="s">
        <v>33</v>
      </c>
      <c r="B108" s="290" t="s">
        <v>4</v>
      </c>
      <c r="C108" s="431"/>
      <c r="D108" s="420"/>
      <c r="E108" s="420"/>
      <c r="F108" s="271" t="s">
        <v>4</v>
      </c>
      <c r="G108" s="272"/>
      <c r="H108" s="270">
        <f t="shared" ref="H108:I109" si="8">H109</f>
        <v>214.8</v>
      </c>
      <c r="I108" s="270">
        <f t="shared" si="8"/>
        <v>145.1</v>
      </c>
      <c r="J108" s="271" t="s">
        <v>4</v>
      </c>
      <c r="K108" s="272"/>
      <c r="L108" s="270"/>
      <c r="M108" s="270"/>
      <c r="N108" s="271" t="s">
        <v>4</v>
      </c>
      <c r="O108" s="272"/>
      <c r="P108" s="270"/>
      <c r="Q108" s="270"/>
      <c r="R108" s="271" t="s">
        <v>4</v>
      </c>
      <c r="S108" s="272"/>
      <c r="T108" s="270"/>
      <c r="U108" s="270"/>
    </row>
    <row r="109" spans="1:21" x14ac:dyDescent="0.25">
      <c r="A109" s="25" t="s">
        <v>34</v>
      </c>
      <c r="B109" s="26" t="s">
        <v>97</v>
      </c>
      <c r="C109" s="64" t="s">
        <v>127</v>
      </c>
      <c r="D109" s="98">
        <f t="shared" si="7"/>
        <v>214.8</v>
      </c>
      <c r="E109" s="98">
        <f t="shared" si="7"/>
        <v>145.1</v>
      </c>
      <c r="F109" s="202" t="s">
        <v>97</v>
      </c>
      <c r="G109" s="167" t="s">
        <v>127</v>
      </c>
      <c r="H109" s="140">
        <f t="shared" si="8"/>
        <v>214.8</v>
      </c>
      <c r="I109" s="140">
        <f t="shared" si="8"/>
        <v>145.1</v>
      </c>
      <c r="J109" s="202" t="s">
        <v>97</v>
      </c>
      <c r="K109" s="167" t="s">
        <v>127</v>
      </c>
      <c r="L109" s="140">
        <f t="shared" ref="L109:M109" si="9">L110</f>
        <v>0</v>
      </c>
      <c r="M109" s="140">
        <f t="shared" si="9"/>
        <v>0</v>
      </c>
      <c r="N109" s="202" t="s">
        <v>97</v>
      </c>
      <c r="O109" s="167" t="s">
        <v>127</v>
      </c>
      <c r="P109" s="140">
        <f t="shared" ref="P109:Q109" si="10">P110</f>
        <v>0</v>
      </c>
      <c r="Q109" s="140">
        <f t="shared" si="10"/>
        <v>0</v>
      </c>
      <c r="R109" s="202" t="s">
        <v>97</v>
      </c>
      <c r="S109" s="167" t="s">
        <v>127</v>
      </c>
      <c r="T109" s="140">
        <f t="shared" ref="T109:U109" si="11">T110</f>
        <v>0</v>
      </c>
      <c r="U109" s="140">
        <f t="shared" si="11"/>
        <v>0</v>
      </c>
    </row>
    <row r="110" spans="1:21" x14ac:dyDescent="0.25">
      <c r="A110" s="27" t="s">
        <v>293</v>
      </c>
      <c r="B110" s="63" t="s">
        <v>243</v>
      </c>
      <c r="C110" s="64"/>
      <c r="D110" s="153">
        <f t="shared" si="7"/>
        <v>214.8</v>
      </c>
      <c r="E110" s="153">
        <f t="shared" si="7"/>
        <v>145.1</v>
      </c>
      <c r="F110" s="376" t="s">
        <v>243</v>
      </c>
      <c r="G110" s="167"/>
      <c r="H110" s="304">
        <v>214.8</v>
      </c>
      <c r="I110" s="303">
        <v>145.1</v>
      </c>
      <c r="J110" s="376" t="s">
        <v>243</v>
      </c>
      <c r="K110" s="167"/>
      <c r="L110" s="304">
        <v>0</v>
      </c>
      <c r="M110" s="303">
        <v>0</v>
      </c>
      <c r="N110" s="376" t="s">
        <v>243</v>
      </c>
      <c r="O110" s="167"/>
      <c r="P110" s="304">
        <v>0</v>
      </c>
      <c r="Q110" s="303">
        <v>0</v>
      </c>
      <c r="R110" s="376" t="s">
        <v>243</v>
      </c>
      <c r="S110" s="167"/>
      <c r="T110" s="304">
        <v>0</v>
      </c>
      <c r="U110" s="303">
        <v>0</v>
      </c>
    </row>
    <row r="111" spans="1:21" x14ac:dyDescent="0.25">
      <c r="A111" s="25" t="s">
        <v>35</v>
      </c>
      <c r="B111" s="290" t="s">
        <v>42</v>
      </c>
      <c r="C111" s="431"/>
      <c r="D111" s="420"/>
      <c r="E111" s="420"/>
      <c r="F111" s="271" t="s">
        <v>42</v>
      </c>
      <c r="G111" s="272"/>
      <c r="H111" s="429"/>
      <c r="I111" s="430"/>
      <c r="J111" s="271" t="s">
        <v>42</v>
      </c>
      <c r="K111" s="272"/>
      <c r="L111" s="429"/>
      <c r="M111" s="430"/>
      <c r="N111" s="271" t="s">
        <v>42</v>
      </c>
      <c r="O111" s="272"/>
      <c r="P111" s="429"/>
      <c r="Q111" s="430"/>
      <c r="R111" s="271" t="s">
        <v>42</v>
      </c>
      <c r="S111" s="272"/>
      <c r="T111" s="429"/>
      <c r="U111" s="430"/>
    </row>
    <row r="112" spans="1:21" x14ac:dyDescent="0.25">
      <c r="A112" s="27" t="s">
        <v>36</v>
      </c>
      <c r="B112" s="82" t="s">
        <v>97</v>
      </c>
      <c r="C112" s="64" t="s">
        <v>127</v>
      </c>
      <c r="D112" s="98">
        <f t="shared" si="7"/>
        <v>400.2</v>
      </c>
      <c r="E112" s="98">
        <f t="shared" si="7"/>
        <v>278.10000000000002</v>
      </c>
      <c r="F112" s="201" t="s">
        <v>97</v>
      </c>
      <c r="G112" s="167" t="s">
        <v>127</v>
      </c>
      <c r="H112" s="140">
        <f>H113</f>
        <v>400.2</v>
      </c>
      <c r="I112" s="140">
        <f>I113</f>
        <v>278.10000000000002</v>
      </c>
      <c r="J112" s="201" t="s">
        <v>97</v>
      </c>
      <c r="K112" s="167" t="s">
        <v>127</v>
      </c>
      <c r="L112" s="140">
        <f>L113</f>
        <v>0</v>
      </c>
      <c r="M112" s="140">
        <f>M113</f>
        <v>0</v>
      </c>
      <c r="N112" s="201" t="s">
        <v>97</v>
      </c>
      <c r="O112" s="167" t="s">
        <v>127</v>
      </c>
      <c r="P112" s="140">
        <f>P113</f>
        <v>0</v>
      </c>
      <c r="Q112" s="140">
        <f>Q113</f>
        <v>0</v>
      </c>
      <c r="R112" s="201" t="s">
        <v>97</v>
      </c>
      <c r="S112" s="167" t="s">
        <v>127</v>
      </c>
      <c r="T112" s="140">
        <f>T113</f>
        <v>0</v>
      </c>
      <c r="U112" s="140">
        <f>U113</f>
        <v>0</v>
      </c>
    </row>
    <row r="113" spans="1:21" ht="14.25" customHeight="1" x14ac:dyDescent="0.25">
      <c r="A113" s="27" t="s">
        <v>294</v>
      </c>
      <c r="B113" s="33" t="s">
        <v>243</v>
      </c>
      <c r="D113" s="153">
        <f t="shared" si="7"/>
        <v>400.2</v>
      </c>
      <c r="E113" s="153">
        <f t="shared" si="7"/>
        <v>278.10000000000002</v>
      </c>
      <c r="F113" s="376" t="s">
        <v>243</v>
      </c>
      <c r="G113" s="375"/>
      <c r="H113" s="304">
        <v>400.2</v>
      </c>
      <c r="I113" s="303">
        <v>278.10000000000002</v>
      </c>
      <c r="J113" s="376" t="s">
        <v>243</v>
      </c>
      <c r="K113" s="375"/>
      <c r="L113" s="304">
        <v>0</v>
      </c>
      <c r="M113" s="303">
        <v>0</v>
      </c>
      <c r="N113" s="376" t="s">
        <v>243</v>
      </c>
      <c r="O113" s="375"/>
      <c r="P113" s="304">
        <v>0</v>
      </c>
      <c r="Q113" s="303">
        <v>0</v>
      </c>
      <c r="R113" s="376" t="s">
        <v>243</v>
      </c>
      <c r="S113" s="375"/>
      <c r="T113" s="304">
        <v>0</v>
      </c>
      <c r="U113" s="303">
        <v>0</v>
      </c>
    </row>
    <row r="114" spans="1:21" ht="26.4" x14ac:dyDescent="0.25">
      <c r="A114" s="25" t="s">
        <v>37</v>
      </c>
      <c r="B114" s="292" t="s">
        <v>286</v>
      </c>
      <c r="C114" s="432"/>
      <c r="D114" s="420"/>
      <c r="E114" s="420"/>
      <c r="F114" s="426" t="s">
        <v>286</v>
      </c>
      <c r="G114" s="272"/>
      <c r="H114" s="429"/>
      <c r="I114" s="430"/>
      <c r="J114" s="426" t="s">
        <v>286</v>
      </c>
      <c r="K114" s="272"/>
      <c r="L114" s="429"/>
      <c r="M114" s="430"/>
      <c r="N114" s="426" t="s">
        <v>286</v>
      </c>
      <c r="O114" s="272"/>
      <c r="P114" s="429"/>
      <c r="Q114" s="430"/>
      <c r="R114" s="426" t="s">
        <v>286</v>
      </c>
      <c r="S114" s="272"/>
      <c r="T114" s="429"/>
      <c r="U114" s="430"/>
    </row>
    <row r="115" spans="1:21" x14ac:dyDescent="0.25">
      <c r="A115" s="25" t="s">
        <v>38</v>
      </c>
      <c r="B115" s="26" t="s">
        <v>97</v>
      </c>
      <c r="C115" s="64" t="s">
        <v>127</v>
      </c>
      <c r="D115" s="98">
        <f t="shared" si="7"/>
        <v>230.04400000000001</v>
      </c>
      <c r="E115" s="98">
        <f t="shared" si="7"/>
        <v>183.2</v>
      </c>
      <c r="F115" s="202" t="s">
        <v>97</v>
      </c>
      <c r="G115" s="167" t="s">
        <v>127</v>
      </c>
      <c r="H115" s="140">
        <f>H116</f>
        <v>217.5</v>
      </c>
      <c r="I115" s="140">
        <f>I116</f>
        <v>183.2</v>
      </c>
      <c r="J115" s="202" t="s">
        <v>97</v>
      </c>
      <c r="K115" s="167" t="s">
        <v>127</v>
      </c>
      <c r="L115" s="140">
        <f>L116</f>
        <v>12.544</v>
      </c>
      <c r="M115" s="140">
        <f>M116</f>
        <v>0</v>
      </c>
      <c r="N115" s="202" t="s">
        <v>97</v>
      </c>
      <c r="O115" s="167" t="s">
        <v>127</v>
      </c>
      <c r="P115" s="140">
        <f>P116</f>
        <v>0</v>
      </c>
      <c r="Q115" s="140">
        <f>Q116</f>
        <v>0</v>
      </c>
      <c r="R115" s="202" t="s">
        <v>97</v>
      </c>
      <c r="S115" s="167" t="s">
        <v>127</v>
      </c>
      <c r="T115" s="140">
        <f>T116</f>
        <v>0</v>
      </c>
      <c r="U115" s="140">
        <f>U116</f>
        <v>0</v>
      </c>
    </row>
    <row r="116" spans="1:21" ht="14.25" customHeight="1" x14ac:dyDescent="0.25">
      <c r="A116" s="27" t="s">
        <v>295</v>
      </c>
      <c r="B116" s="33" t="s">
        <v>243</v>
      </c>
      <c r="D116" s="153">
        <f t="shared" si="7"/>
        <v>230.04400000000001</v>
      </c>
      <c r="E116" s="153">
        <f t="shared" si="7"/>
        <v>183.2</v>
      </c>
      <c r="F116" s="376" t="s">
        <v>243</v>
      </c>
      <c r="G116" s="375"/>
      <c r="H116" s="304">
        <v>217.5</v>
      </c>
      <c r="I116" s="303">
        <v>183.2</v>
      </c>
      <c r="J116" s="376" t="s">
        <v>243</v>
      </c>
      <c r="K116" s="375"/>
      <c r="L116" s="304">
        <v>12.544</v>
      </c>
      <c r="M116" s="303">
        <v>0</v>
      </c>
      <c r="N116" s="376" t="s">
        <v>243</v>
      </c>
      <c r="O116" s="375"/>
      <c r="P116" s="304">
        <v>0</v>
      </c>
      <c r="Q116" s="303">
        <v>0</v>
      </c>
      <c r="R116" s="376" t="s">
        <v>243</v>
      </c>
      <c r="S116" s="375"/>
      <c r="T116" s="304">
        <v>0</v>
      </c>
      <c r="U116" s="303">
        <v>0</v>
      </c>
    </row>
    <row r="117" spans="1:21" x14ac:dyDescent="0.25">
      <c r="A117" s="25" t="s">
        <v>39</v>
      </c>
      <c r="B117" s="290" t="s">
        <v>48</v>
      </c>
      <c r="C117" s="290"/>
      <c r="D117" s="410">
        <f t="shared" si="7"/>
        <v>97.14</v>
      </c>
      <c r="E117" s="410">
        <f t="shared" si="7"/>
        <v>54.16</v>
      </c>
      <c r="F117" s="271" t="s">
        <v>48</v>
      </c>
      <c r="G117" s="271"/>
      <c r="H117" s="270">
        <f>H118+H123+H129+H121+H127</f>
        <v>97.14</v>
      </c>
      <c r="I117" s="270">
        <f>I118+I123+I129+I121+I127</f>
        <v>54.16</v>
      </c>
      <c r="J117" s="271" t="s">
        <v>48</v>
      </c>
      <c r="K117" s="271"/>
      <c r="L117" s="270">
        <f>L118+L123+L129+L121+L127</f>
        <v>0</v>
      </c>
      <c r="M117" s="270">
        <f>M118+M123+M129+M121+M127</f>
        <v>0</v>
      </c>
      <c r="N117" s="271" t="s">
        <v>48</v>
      </c>
      <c r="O117" s="271"/>
      <c r="P117" s="270">
        <f>P118+P123+P129+P121+P127</f>
        <v>0</v>
      </c>
      <c r="Q117" s="270">
        <f>Q118+Q123+Q129+Q121+Q127</f>
        <v>0</v>
      </c>
      <c r="R117" s="271" t="s">
        <v>48</v>
      </c>
      <c r="S117" s="271"/>
      <c r="T117" s="270">
        <f>T118+T123+T129+T121+T127</f>
        <v>0</v>
      </c>
      <c r="U117" s="270">
        <f>U118+U123+U129+U121+U127</f>
        <v>0</v>
      </c>
    </row>
    <row r="118" spans="1:21" x14ac:dyDescent="0.25">
      <c r="A118" s="25" t="s">
        <v>40</v>
      </c>
      <c r="B118" s="26" t="s">
        <v>97</v>
      </c>
      <c r="C118" s="26" t="s">
        <v>127</v>
      </c>
      <c r="D118" s="98">
        <f t="shared" si="7"/>
        <v>5.4</v>
      </c>
      <c r="E118" s="98">
        <f t="shared" si="7"/>
        <v>0</v>
      </c>
      <c r="F118" s="202" t="s">
        <v>97</v>
      </c>
      <c r="G118" s="202" t="s">
        <v>127</v>
      </c>
      <c r="H118" s="140">
        <f>H119+H120</f>
        <v>5.4</v>
      </c>
      <c r="I118" s="140">
        <f>I119+I120</f>
        <v>0</v>
      </c>
      <c r="J118" s="202" t="s">
        <v>97</v>
      </c>
      <c r="K118" s="202" t="s">
        <v>127</v>
      </c>
      <c r="L118" s="140">
        <f>L119+L120</f>
        <v>0</v>
      </c>
      <c r="M118" s="140">
        <f>M119+M120</f>
        <v>0</v>
      </c>
      <c r="N118" s="202" t="s">
        <v>97</v>
      </c>
      <c r="O118" s="202" t="s">
        <v>127</v>
      </c>
      <c r="P118" s="140">
        <f>P119+P120</f>
        <v>0</v>
      </c>
      <c r="Q118" s="140">
        <f>Q119+Q120</f>
        <v>0</v>
      </c>
      <c r="R118" s="202" t="s">
        <v>97</v>
      </c>
      <c r="S118" s="202" t="s">
        <v>127</v>
      </c>
      <c r="T118" s="140">
        <f>T119+T120</f>
        <v>0</v>
      </c>
      <c r="U118" s="140">
        <f>U119+U120</f>
        <v>0</v>
      </c>
    </row>
    <row r="119" spans="1:21" x14ac:dyDescent="0.25">
      <c r="A119" s="27" t="s">
        <v>295</v>
      </c>
      <c r="B119" s="24" t="s">
        <v>87</v>
      </c>
      <c r="C119" s="39"/>
      <c r="D119" s="153">
        <f t="shared" si="7"/>
        <v>2.8</v>
      </c>
      <c r="E119" s="153">
        <f t="shared" si="7"/>
        <v>0</v>
      </c>
      <c r="F119" s="397" t="s">
        <v>87</v>
      </c>
      <c r="G119" s="353"/>
      <c r="H119" s="304">
        <v>2.8</v>
      </c>
      <c r="I119" s="303">
        <v>0</v>
      </c>
      <c r="J119" s="397" t="s">
        <v>87</v>
      </c>
      <c r="K119" s="353"/>
      <c r="L119" s="304">
        <v>0</v>
      </c>
      <c r="M119" s="303">
        <v>0</v>
      </c>
      <c r="N119" s="397" t="s">
        <v>87</v>
      </c>
      <c r="O119" s="353"/>
      <c r="P119" s="304">
        <v>0</v>
      </c>
      <c r="Q119" s="303">
        <v>0</v>
      </c>
      <c r="R119" s="397" t="s">
        <v>87</v>
      </c>
      <c r="S119" s="353"/>
      <c r="T119" s="304">
        <v>0</v>
      </c>
      <c r="U119" s="303">
        <v>0</v>
      </c>
    </row>
    <row r="120" spans="1:21" x14ac:dyDescent="0.25">
      <c r="A120" s="27" t="s">
        <v>304</v>
      </c>
      <c r="B120" s="86" t="s">
        <v>112</v>
      </c>
      <c r="C120" s="41"/>
      <c r="D120" s="153">
        <f t="shared" si="7"/>
        <v>2.6</v>
      </c>
      <c r="E120" s="153">
        <f t="shared" si="7"/>
        <v>0</v>
      </c>
      <c r="F120" s="433" t="s">
        <v>112</v>
      </c>
      <c r="G120" s="204"/>
      <c r="H120" s="304">
        <v>2.6</v>
      </c>
      <c r="I120" s="303">
        <v>0</v>
      </c>
      <c r="J120" s="433" t="s">
        <v>112</v>
      </c>
      <c r="K120" s="204"/>
      <c r="L120" s="304">
        <v>0</v>
      </c>
      <c r="M120" s="303">
        <v>0</v>
      </c>
      <c r="N120" s="433" t="s">
        <v>112</v>
      </c>
      <c r="O120" s="204"/>
      <c r="P120" s="304">
        <v>0</v>
      </c>
      <c r="Q120" s="303">
        <v>0</v>
      </c>
      <c r="R120" s="433" t="s">
        <v>112</v>
      </c>
      <c r="S120" s="204"/>
      <c r="T120" s="304">
        <v>0</v>
      </c>
      <c r="U120" s="303">
        <v>0</v>
      </c>
    </row>
    <row r="121" spans="1:21" ht="26.4" x14ac:dyDescent="0.25">
      <c r="A121" s="25" t="s">
        <v>215</v>
      </c>
      <c r="B121" s="30" t="s">
        <v>98</v>
      </c>
      <c r="C121" s="560" t="s">
        <v>129</v>
      </c>
      <c r="D121" s="98">
        <f t="shared" si="7"/>
        <v>0</v>
      </c>
      <c r="E121" s="98">
        <f t="shared" si="7"/>
        <v>0</v>
      </c>
      <c r="F121" s="208" t="s">
        <v>98</v>
      </c>
      <c r="G121" s="562" t="s">
        <v>129</v>
      </c>
      <c r="H121" s="140">
        <f>H122</f>
        <v>0</v>
      </c>
      <c r="I121" s="140">
        <f>I122</f>
        <v>0</v>
      </c>
      <c r="J121" s="208" t="s">
        <v>98</v>
      </c>
      <c r="K121" s="562" t="s">
        <v>129</v>
      </c>
      <c r="L121" s="140">
        <f>L122</f>
        <v>0</v>
      </c>
      <c r="M121" s="140">
        <f>M122</f>
        <v>0</v>
      </c>
      <c r="N121" s="208" t="s">
        <v>98</v>
      </c>
      <c r="O121" s="562" t="s">
        <v>129</v>
      </c>
      <c r="P121" s="140">
        <f>P122</f>
        <v>0</v>
      </c>
      <c r="Q121" s="140">
        <f>Q122</f>
        <v>0</v>
      </c>
      <c r="R121" s="208" t="s">
        <v>98</v>
      </c>
      <c r="S121" s="562" t="s">
        <v>129</v>
      </c>
      <c r="T121" s="140">
        <f>T122</f>
        <v>0</v>
      </c>
      <c r="U121" s="140">
        <f>U122</f>
        <v>0</v>
      </c>
    </row>
    <row r="122" spans="1:21" ht="18" customHeight="1" x14ac:dyDescent="0.25">
      <c r="A122" s="27" t="s">
        <v>343</v>
      </c>
      <c r="B122" s="53" t="s">
        <v>313</v>
      </c>
      <c r="C122" s="561"/>
      <c r="D122" s="153">
        <f t="shared" si="7"/>
        <v>0</v>
      </c>
      <c r="E122" s="153">
        <f t="shared" si="7"/>
        <v>0</v>
      </c>
      <c r="F122" s="260" t="s">
        <v>313</v>
      </c>
      <c r="G122" s="563"/>
      <c r="H122" s="304">
        <v>0</v>
      </c>
      <c r="I122" s="303">
        <v>0</v>
      </c>
      <c r="J122" s="260" t="s">
        <v>313</v>
      </c>
      <c r="K122" s="563"/>
      <c r="L122" s="304">
        <v>0</v>
      </c>
      <c r="M122" s="303">
        <v>0</v>
      </c>
      <c r="N122" s="260" t="s">
        <v>313</v>
      </c>
      <c r="O122" s="563"/>
      <c r="P122" s="304">
        <v>0</v>
      </c>
      <c r="Q122" s="303">
        <v>0</v>
      </c>
      <c r="R122" s="260" t="s">
        <v>313</v>
      </c>
      <c r="S122" s="563"/>
      <c r="T122" s="304">
        <v>0</v>
      </c>
      <c r="U122" s="303">
        <v>0</v>
      </c>
    </row>
    <row r="123" spans="1:21" ht="39.6" x14ac:dyDescent="0.25">
      <c r="A123" s="25" t="s">
        <v>285</v>
      </c>
      <c r="B123" s="65" t="s">
        <v>99</v>
      </c>
      <c r="C123" s="560" t="s">
        <v>131</v>
      </c>
      <c r="D123" s="98">
        <f t="shared" si="7"/>
        <v>79.44</v>
      </c>
      <c r="E123" s="98">
        <f t="shared" si="7"/>
        <v>45</v>
      </c>
      <c r="F123" s="189" t="s">
        <v>99</v>
      </c>
      <c r="G123" s="562" t="s">
        <v>131</v>
      </c>
      <c r="H123" s="140">
        <f>H124+H125+H126</f>
        <v>79.44</v>
      </c>
      <c r="I123" s="140">
        <f>I124+I125+I126</f>
        <v>45</v>
      </c>
      <c r="J123" s="189" t="s">
        <v>99</v>
      </c>
      <c r="K123" s="562" t="s">
        <v>131</v>
      </c>
      <c r="L123" s="140">
        <f>L124+L125+L126</f>
        <v>0</v>
      </c>
      <c r="M123" s="140">
        <f>M124+M125+M126</f>
        <v>0</v>
      </c>
      <c r="N123" s="189" t="s">
        <v>99</v>
      </c>
      <c r="O123" s="562" t="s">
        <v>131</v>
      </c>
      <c r="P123" s="140">
        <f>P124+P125+P126</f>
        <v>0</v>
      </c>
      <c r="Q123" s="140">
        <f>Q124+Q125+Q126</f>
        <v>0</v>
      </c>
      <c r="R123" s="189" t="s">
        <v>99</v>
      </c>
      <c r="S123" s="562" t="s">
        <v>131</v>
      </c>
      <c r="T123" s="140">
        <f>T124+T125+T126</f>
        <v>0</v>
      </c>
      <c r="U123" s="140">
        <f>U124+U125+U126</f>
        <v>0</v>
      </c>
    </row>
    <row r="124" spans="1:21" x14ac:dyDescent="0.25">
      <c r="A124" s="27" t="s">
        <v>234</v>
      </c>
      <c r="B124" s="24" t="s">
        <v>85</v>
      </c>
      <c r="C124" s="564"/>
      <c r="D124" s="153">
        <f t="shared" si="7"/>
        <v>51.3</v>
      </c>
      <c r="E124" s="153">
        <f t="shared" si="7"/>
        <v>34.9</v>
      </c>
      <c r="F124" s="397" t="s">
        <v>85</v>
      </c>
      <c r="G124" s="565"/>
      <c r="H124" s="304">
        <v>51.3</v>
      </c>
      <c r="I124" s="303">
        <v>34.9</v>
      </c>
      <c r="J124" s="397" t="s">
        <v>85</v>
      </c>
      <c r="K124" s="565"/>
      <c r="L124" s="304">
        <v>0</v>
      </c>
      <c r="M124" s="303">
        <v>0</v>
      </c>
      <c r="N124" s="397" t="s">
        <v>85</v>
      </c>
      <c r="O124" s="565"/>
      <c r="P124" s="304">
        <v>0</v>
      </c>
      <c r="Q124" s="303">
        <v>0</v>
      </c>
      <c r="R124" s="397" t="s">
        <v>85</v>
      </c>
      <c r="S124" s="565"/>
      <c r="T124" s="304">
        <v>0</v>
      </c>
      <c r="U124" s="303">
        <v>0</v>
      </c>
    </row>
    <row r="125" spans="1:21" x14ac:dyDescent="0.25">
      <c r="A125" s="27" t="s">
        <v>296</v>
      </c>
      <c r="B125" s="61" t="s">
        <v>86</v>
      </c>
      <c r="C125" s="564"/>
      <c r="D125" s="153">
        <f t="shared" si="7"/>
        <v>26.14</v>
      </c>
      <c r="E125" s="153">
        <f t="shared" si="7"/>
        <v>10.1</v>
      </c>
      <c r="F125" s="418" t="s">
        <v>86</v>
      </c>
      <c r="G125" s="565"/>
      <c r="H125" s="304">
        <v>26.14</v>
      </c>
      <c r="I125" s="303">
        <v>10.1</v>
      </c>
      <c r="J125" s="418" t="s">
        <v>86</v>
      </c>
      <c r="K125" s="565"/>
      <c r="L125" s="304">
        <v>0</v>
      </c>
      <c r="M125" s="303">
        <v>0</v>
      </c>
      <c r="N125" s="418" t="s">
        <v>86</v>
      </c>
      <c r="O125" s="565"/>
      <c r="P125" s="304">
        <v>0</v>
      </c>
      <c r="Q125" s="303">
        <v>0</v>
      </c>
      <c r="R125" s="418" t="s">
        <v>86</v>
      </c>
      <c r="S125" s="565"/>
      <c r="T125" s="304">
        <v>0</v>
      </c>
      <c r="U125" s="303">
        <v>0</v>
      </c>
    </row>
    <row r="126" spans="1:21" ht="15" customHeight="1" x14ac:dyDescent="0.25">
      <c r="A126" s="31" t="s">
        <v>297</v>
      </c>
      <c r="B126" s="33" t="s">
        <v>88</v>
      </c>
      <c r="C126" s="561"/>
      <c r="D126" s="153">
        <f t="shared" si="7"/>
        <v>2</v>
      </c>
      <c r="E126" s="153">
        <f t="shared" si="7"/>
        <v>0</v>
      </c>
      <c r="F126" s="418" t="s">
        <v>88</v>
      </c>
      <c r="G126" s="563"/>
      <c r="H126" s="304">
        <v>2</v>
      </c>
      <c r="I126" s="303">
        <v>0</v>
      </c>
      <c r="J126" s="418" t="s">
        <v>88</v>
      </c>
      <c r="K126" s="563"/>
      <c r="L126" s="304">
        <v>0</v>
      </c>
      <c r="M126" s="303">
        <v>0</v>
      </c>
      <c r="N126" s="418" t="s">
        <v>88</v>
      </c>
      <c r="O126" s="563"/>
      <c r="P126" s="304">
        <v>0</v>
      </c>
      <c r="Q126" s="303">
        <v>0</v>
      </c>
      <c r="R126" s="418" t="s">
        <v>88</v>
      </c>
      <c r="S126" s="563"/>
      <c r="T126" s="304">
        <v>0</v>
      </c>
      <c r="U126" s="303">
        <v>0</v>
      </c>
    </row>
    <row r="127" spans="1:21" ht="26.25" customHeight="1" x14ac:dyDescent="0.25">
      <c r="A127" s="25" t="s">
        <v>329</v>
      </c>
      <c r="B127" s="43" t="s">
        <v>176</v>
      </c>
      <c r="C127" s="82" t="s">
        <v>133</v>
      </c>
      <c r="D127" s="98">
        <f t="shared" si="7"/>
        <v>9.3000000000000007</v>
      </c>
      <c r="E127" s="98">
        <f t="shared" si="7"/>
        <v>9.16</v>
      </c>
      <c r="F127" s="95" t="s">
        <v>176</v>
      </c>
      <c r="G127" s="202" t="s">
        <v>133</v>
      </c>
      <c r="H127" s="140">
        <f>H128</f>
        <v>9.3000000000000007</v>
      </c>
      <c r="I127" s="140">
        <f>I128</f>
        <v>9.16</v>
      </c>
      <c r="J127" s="95" t="s">
        <v>176</v>
      </c>
      <c r="K127" s="202" t="s">
        <v>133</v>
      </c>
      <c r="L127" s="140">
        <f>L128</f>
        <v>0</v>
      </c>
      <c r="M127" s="140">
        <f>M128</f>
        <v>0</v>
      </c>
      <c r="N127" s="95" t="s">
        <v>176</v>
      </c>
      <c r="O127" s="202" t="s">
        <v>133</v>
      </c>
      <c r="P127" s="140">
        <f>P128</f>
        <v>0</v>
      </c>
      <c r="Q127" s="140">
        <f>Q128</f>
        <v>0</v>
      </c>
      <c r="R127" s="95" t="s">
        <v>176</v>
      </c>
      <c r="S127" s="202" t="s">
        <v>133</v>
      </c>
      <c r="T127" s="140">
        <f>T128</f>
        <v>0</v>
      </c>
      <c r="U127" s="140">
        <f>U128</f>
        <v>0</v>
      </c>
    </row>
    <row r="128" spans="1:21" ht="12" customHeight="1" x14ac:dyDescent="0.25">
      <c r="A128" s="27" t="s">
        <v>334</v>
      </c>
      <c r="B128" s="53" t="s">
        <v>335</v>
      </c>
      <c r="C128" s="33"/>
      <c r="D128" s="153">
        <f t="shared" si="7"/>
        <v>9.3000000000000007</v>
      </c>
      <c r="E128" s="153">
        <f t="shared" si="7"/>
        <v>9.16</v>
      </c>
      <c r="F128" s="260" t="s">
        <v>335</v>
      </c>
      <c r="G128" s="424"/>
      <c r="H128" s="304">
        <v>9.3000000000000007</v>
      </c>
      <c r="I128" s="303">
        <v>9.16</v>
      </c>
      <c r="J128" s="260" t="s">
        <v>335</v>
      </c>
      <c r="K128" s="424"/>
      <c r="L128" s="304">
        <v>0</v>
      </c>
      <c r="M128" s="303">
        <v>0</v>
      </c>
      <c r="N128" s="260" t="s">
        <v>335</v>
      </c>
      <c r="O128" s="424"/>
      <c r="P128" s="304">
        <v>0</v>
      </c>
      <c r="Q128" s="303">
        <v>0</v>
      </c>
      <c r="R128" s="260" t="s">
        <v>335</v>
      </c>
      <c r="S128" s="424"/>
      <c r="T128" s="304">
        <v>0</v>
      </c>
      <c r="U128" s="303">
        <v>0</v>
      </c>
    </row>
    <row r="129" spans="1:21" x14ac:dyDescent="0.25">
      <c r="A129" s="25" t="s">
        <v>336</v>
      </c>
      <c r="B129" s="26" t="s">
        <v>72</v>
      </c>
      <c r="C129" s="26" t="s">
        <v>128</v>
      </c>
      <c r="D129" s="98">
        <f>+H129+L129+P129+T129</f>
        <v>3</v>
      </c>
      <c r="E129" s="98">
        <f t="shared" si="7"/>
        <v>0</v>
      </c>
      <c r="F129" s="202" t="s">
        <v>72</v>
      </c>
      <c r="G129" s="202" t="s">
        <v>128</v>
      </c>
      <c r="H129" s="128">
        <f>H130</f>
        <v>3</v>
      </c>
      <c r="I129" s="128">
        <f>I130</f>
        <v>0</v>
      </c>
      <c r="J129" s="202" t="s">
        <v>72</v>
      </c>
      <c r="K129" s="202" t="s">
        <v>128</v>
      </c>
      <c r="L129" s="128">
        <f>L130</f>
        <v>0</v>
      </c>
      <c r="M129" s="128">
        <f>M130</f>
        <v>0</v>
      </c>
      <c r="N129" s="202" t="s">
        <v>72</v>
      </c>
      <c r="O129" s="202" t="s">
        <v>128</v>
      </c>
      <c r="P129" s="128">
        <f>P130</f>
        <v>0</v>
      </c>
      <c r="Q129" s="128">
        <f>Q130</f>
        <v>0</v>
      </c>
      <c r="R129" s="202" t="s">
        <v>72</v>
      </c>
      <c r="S129" s="202" t="s">
        <v>128</v>
      </c>
      <c r="T129" s="128">
        <f>T130</f>
        <v>0</v>
      </c>
      <c r="U129" s="128">
        <f>U130</f>
        <v>0</v>
      </c>
    </row>
    <row r="130" spans="1:21" x14ac:dyDescent="0.25">
      <c r="A130" s="27" t="s">
        <v>298</v>
      </c>
      <c r="B130" s="23" t="s">
        <v>102</v>
      </c>
      <c r="C130" s="26"/>
      <c r="D130" s="153">
        <f t="shared" si="7"/>
        <v>3</v>
      </c>
      <c r="E130" s="153">
        <f t="shared" si="7"/>
        <v>0</v>
      </c>
      <c r="F130" s="375" t="s">
        <v>102</v>
      </c>
      <c r="G130" s="202"/>
      <c r="H130" s="303">
        <v>3</v>
      </c>
      <c r="I130" s="303">
        <v>0</v>
      </c>
      <c r="J130" s="375" t="s">
        <v>102</v>
      </c>
      <c r="K130" s="202"/>
      <c r="L130" s="303">
        <v>0</v>
      </c>
      <c r="M130" s="303">
        <v>0</v>
      </c>
      <c r="N130" s="375" t="s">
        <v>102</v>
      </c>
      <c r="O130" s="202"/>
      <c r="P130" s="303">
        <v>0</v>
      </c>
      <c r="Q130" s="303">
        <v>0</v>
      </c>
      <c r="R130" s="375" t="s">
        <v>102</v>
      </c>
      <c r="S130" s="202"/>
      <c r="T130" s="303">
        <v>0</v>
      </c>
      <c r="U130" s="303">
        <v>0</v>
      </c>
    </row>
    <row r="131" spans="1:21" x14ac:dyDescent="0.25">
      <c r="A131" s="25" t="s">
        <v>41</v>
      </c>
      <c r="B131" s="290" t="s">
        <v>53</v>
      </c>
      <c r="C131" s="290"/>
      <c r="D131" s="410">
        <f t="shared" si="7"/>
        <v>111.82000000000001</v>
      </c>
      <c r="E131" s="410">
        <f t="shared" si="7"/>
        <v>67.960000000000008</v>
      </c>
      <c r="F131" s="271" t="s">
        <v>53</v>
      </c>
      <c r="G131" s="271"/>
      <c r="H131" s="434">
        <f>H132+H137+H143+H141+H135</f>
        <v>111.82000000000001</v>
      </c>
      <c r="I131" s="434">
        <f>I132+I137+I143+I141+I135</f>
        <v>67.960000000000008</v>
      </c>
      <c r="J131" s="271" t="s">
        <v>53</v>
      </c>
      <c r="K131" s="271"/>
      <c r="L131" s="434">
        <f>L132+L137+L143+L141+L135</f>
        <v>0</v>
      </c>
      <c r="M131" s="434">
        <f>M132+M137+M143+M141+M135</f>
        <v>0</v>
      </c>
      <c r="N131" s="271" t="s">
        <v>53</v>
      </c>
      <c r="O131" s="271"/>
      <c r="P131" s="434">
        <f>P132+P137+P143+P141+P135</f>
        <v>0</v>
      </c>
      <c r="Q131" s="434">
        <f>Q132+Q137+Q143+Q141+Q135</f>
        <v>0</v>
      </c>
      <c r="R131" s="271" t="s">
        <v>53</v>
      </c>
      <c r="S131" s="271"/>
      <c r="T131" s="434">
        <f>T132+T137+T143+T141+T135</f>
        <v>0</v>
      </c>
      <c r="U131" s="434">
        <f>U132+U137+U143+U141+U135</f>
        <v>0</v>
      </c>
    </row>
    <row r="132" spans="1:21" x14ac:dyDescent="0.25">
      <c r="A132" s="66" t="s">
        <v>43</v>
      </c>
      <c r="B132" s="26" t="s">
        <v>97</v>
      </c>
      <c r="C132" s="26" t="s">
        <v>127</v>
      </c>
      <c r="D132" s="98">
        <f t="shared" si="7"/>
        <v>8.8000000000000007</v>
      </c>
      <c r="E132" s="98">
        <f t="shared" si="7"/>
        <v>0</v>
      </c>
      <c r="F132" s="202" t="s">
        <v>97</v>
      </c>
      <c r="G132" s="202" t="s">
        <v>127</v>
      </c>
      <c r="H132" s="140">
        <f>H133+H134</f>
        <v>8.8000000000000007</v>
      </c>
      <c r="I132" s="140">
        <f>I133+I134</f>
        <v>0</v>
      </c>
      <c r="J132" s="202" t="s">
        <v>97</v>
      </c>
      <c r="K132" s="202" t="s">
        <v>127</v>
      </c>
      <c r="L132" s="140">
        <f>L133+L134</f>
        <v>0</v>
      </c>
      <c r="M132" s="140">
        <f>M133+M134</f>
        <v>0</v>
      </c>
      <c r="N132" s="202" t="s">
        <v>97</v>
      </c>
      <c r="O132" s="202" t="s">
        <v>127</v>
      </c>
      <c r="P132" s="140">
        <f>P133+P134</f>
        <v>0</v>
      </c>
      <c r="Q132" s="140">
        <f>Q133+Q134</f>
        <v>0</v>
      </c>
      <c r="R132" s="202" t="s">
        <v>97</v>
      </c>
      <c r="S132" s="202" t="s">
        <v>127</v>
      </c>
      <c r="T132" s="140">
        <f>T133+T134</f>
        <v>0</v>
      </c>
      <c r="U132" s="140">
        <f>U133+U134</f>
        <v>0</v>
      </c>
    </row>
    <row r="133" spans="1:21" x14ac:dyDescent="0.25">
      <c r="A133" s="27" t="s">
        <v>295</v>
      </c>
      <c r="B133" s="24" t="s">
        <v>87</v>
      </c>
      <c r="C133" s="39"/>
      <c r="D133" s="153">
        <f t="shared" si="7"/>
        <v>1.8</v>
      </c>
      <c r="E133" s="153">
        <f t="shared" si="7"/>
        <v>0</v>
      </c>
      <c r="F133" s="397" t="s">
        <v>87</v>
      </c>
      <c r="G133" s="353"/>
      <c r="H133" s="304">
        <v>1.8</v>
      </c>
      <c r="I133" s="303">
        <v>0</v>
      </c>
      <c r="J133" s="397" t="s">
        <v>87</v>
      </c>
      <c r="K133" s="353"/>
      <c r="L133" s="304">
        <v>0</v>
      </c>
      <c r="M133" s="303">
        <v>0</v>
      </c>
      <c r="N133" s="397" t="s">
        <v>87</v>
      </c>
      <c r="O133" s="353"/>
      <c r="P133" s="304">
        <v>0</v>
      </c>
      <c r="Q133" s="303">
        <v>0</v>
      </c>
      <c r="R133" s="397" t="s">
        <v>87</v>
      </c>
      <c r="S133" s="353"/>
      <c r="T133" s="304">
        <v>0</v>
      </c>
      <c r="U133" s="303">
        <v>0</v>
      </c>
    </row>
    <row r="134" spans="1:21" x14ac:dyDescent="0.25">
      <c r="A134" s="27" t="s">
        <v>294</v>
      </c>
      <c r="B134" s="86" t="s">
        <v>112</v>
      </c>
      <c r="C134" s="41"/>
      <c r="D134" s="153">
        <f t="shared" si="7"/>
        <v>7</v>
      </c>
      <c r="E134" s="153">
        <f t="shared" si="7"/>
        <v>0</v>
      </c>
      <c r="F134" s="433" t="s">
        <v>112</v>
      </c>
      <c r="G134" s="204"/>
      <c r="H134" s="304">
        <v>7</v>
      </c>
      <c r="I134" s="303">
        <v>0</v>
      </c>
      <c r="J134" s="433" t="s">
        <v>112</v>
      </c>
      <c r="K134" s="204"/>
      <c r="L134" s="304">
        <v>0</v>
      </c>
      <c r="M134" s="303">
        <v>0</v>
      </c>
      <c r="N134" s="433" t="s">
        <v>112</v>
      </c>
      <c r="O134" s="204"/>
      <c r="P134" s="304">
        <v>0</v>
      </c>
      <c r="Q134" s="303">
        <v>0</v>
      </c>
      <c r="R134" s="433" t="s">
        <v>112</v>
      </c>
      <c r="S134" s="204"/>
      <c r="T134" s="304">
        <v>0</v>
      </c>
      <c r="U134" s="303">
        <v>0</v>
      </c>
    </row>
    <row r="135" spans="1:21" ht="26.4" x14ac:dyDescent="0.25">
      <c r="A135" s="25" t="s">
        <v>216</v>
      </c>
      <c r="B135" s="30" t="s">
        <v>98</v>
      </c>
      <c r="C135" s="40"/>
      <c r="D135" s="153">
        <f t="shared" ref="D135:E198" si="12">+H135+L135+P135+T135</f>
        <v>0</v>
      </c>
      <c r="E135" s="153">
        <f t="shared" si="12"/>
        <v>0</v>
      </c>
      <c r="F135" s="208" t="s">
        <v>98</v>
      </c>
      <c r="G135" s="562" t="s">
        <v>129</v>
      </c>
      <c r="H135" s="140">
        <f>H136</f>
        <v>0</v>
      </c>
      <c r="I135" s="140">
        <f>I136</f>
        <v>0</v>
      </c>
      <c r="J135" s="208" t="s">
        <v>98</v>
      </c>
      <c r="K135" s="562" t="s">
        <v>129</v>
      </c>
      <c r="L135" s="140">
        <f>L136</f>
        <v>0</v>
      </c>
      <c r="M135" s="140">
        <f>M136</f>
        <v>0</v>
      </c>
      <c r="N135" s="208" t="s">
        <v>98</v>
      </c>
      <c r="O135" s="562" t="s">
        <v>129</v>
      </c>
      <c r="P135" s="140">
        <f>P136</f>
        <v>0</v>
      </c>
      <c r="Q135" s="140">
        <f>Q136</f>
        <v>0</v>
      </c>
      <c r="R135" s="208" t="s">
        <v>98</v>
      </c>
      <c r="S135" s="562" t="s">
        <v>129</v>
      </c>
      <c r="T135" s="140">
        <f>T136</f>
        <v>0</v>
      </c>
      <c r="U135" s="140">
        <f>U136</f>
        <v>0</v>
      </c>
    </row>
    <row r="136" spans="1:21" x14ac:dyDescent="0.25">
      <c r="A136" s="27" t="s">
        <v>217</v>
      </c>
      <c r="B136" s="53" t="s">
        <v>313</v>
      </c>
      <c r="C136" s="40"/>
      <c r="D136" s="153">
        <f t="shared" si="12"/>
        <v>0</v>
      </c>
      <c r="E136" s="153">
        <f t="shared" si="12"/>
        <v>0</v>
      </c>
      <c r="F136" s="260" t="s">
        <v>313</v>
      </c>
      <c r="G136" s="563"/>
      <c r="H136" s="304">
        <v>0</v>
      </c>
      <c r="I136" s="303">
        <v>0</v>
      </c>
      <c r="J136" s="260" t="s">
        <v>313</v>
      </c>
      <c r="K136" s="563"/>
      <c r="L136" s="304">
        <v>0</v>
      </c>
      <c r="M136" s="303">
        <v>0</v>
      </c>
      <c r="N136" s="260" t="s">
        <v>313</v>
      </c>
      <c r="O136" s="563"/>
      <c r="P136" s="304">
        <v>0</v>
      </c>
      <c r="Q136" s="303">
        <v>0</v>
      </c>
      <c r="R136" s="260" t="s">
        <v>313</v>
      </c>
      <c r="S136" s="563"/>
      <c r="T136" s="304">
        <v>0</v>
      </c>
      <c r="U136" s="303">
        <v>0</v>
      </c>
    </row>
    <row r="137" spans="1:21" ht="39.6" x14ac:dyDescent="0.25">
      <c r="A137" s="25" t="s">
        <v>240</v>
      </c>
      <c r="B137" s="65" t="s">
        <v>99</v>
      </c>
      <c r="C137" s="560" t="s">
        <v>131</v>
      </c>
      <c r="D137" s="98">
        <f t="shared" si="12"/>
        <v>98.02000000000001</v>
      </c>
      <c r="E137" s="98">
        <f t="shared" si="12"/>
        <v>67.960000000000008</v>
      </c>
      <c r="F137" s="189" t="s">
        <v>99</v>
      </c>
      <c r="G137" s="202" t="s">
        <v>131</v>
      </c>
      <c r="H137" s="140">
        <f>H138+H139+H140</f>
        <v>98.02000000000001</v>
      </c>
      <c r="I137" s="140">
        <f>I138+I139+I140</f>
        <v>67.960000000000008</v>
      </c>
      <c r="J137" s="189" t="s">
        <v>99</v>
      </c>
      <c r="K137" s="202" t="s">
        <v>131</v>
      </c>
      <c r="L137" s="140">
        <f>L138+L139+L140</f>
        <v>0</v>
      </c>
      <c r="M137" s="140">
        <f>M138+M139+M140</f>
        <v>0</v>
      </c>
      <c r="N137" s="189" t="s">
        <v>99</v>
      </c>
      <c r="O137" s="202" t="s">
        <v>131</v>
      </c>
      <c r="P137" s="140">
        <f>P138+P139+P140</f>
        <v>0</v>
      </c>
      <c r="Q137" s="140">
        <f>Q138+Q139+Q140</f>
        <v>0</v>
      </c>
      <c r="R137" s="189" t="s">
        <v>99</v>
      </c>
      <c r="S137" s="202" t="s">
        <v>131</v>
      </c>
      <c r="T137" s="140">
        <f>T138+T139+T140</f>
        <v>0</v>
      </c>
      <c r="U137" s="140">
        <f>U138+U139+U140</f>
        <v>0</v>
      </c>
    </row>
    <row r="138" spans="1:21" x14ac:dyDescent="0.25">
      <c r="A138" s="27" t="s">
        <v>234</v>
      </c>
      <c r="B138" s="24" t="s">
        <v>85</v>
      </c>
      <c r="C138" s="564"/>
      <c r="D138" s="153">
        <f t="shared" si="12"/>
        <v>41.32</v>
      </c>
      <c r="E138" s="153">
        <f t="shared" si="12"/>
        <v>31.29</v>
      </c>
      <c r="F138" s="397" t="s">
        <v>85</v>
      </c>
      <c r="G138" s="376"/>
      <c r="H138" s="304">
        <v>41.32</v>
      </c>
      <c r="I138" s="303">
        <v>31.29</v>
      </c>
      <c r="J138" s="397" t="s">
        <v>85</v>
      </c>
      <c r="K138" s="376"/>
      <c r="L138" s="304">
        <v>0</v>
      </c>
      <c r="M138" s="303">
        <v>0</v>
      </c>
      <c r="N138" s="397" t="s">
        <v>85</v>
      </c>
      <c r="O138" s="376"/>
      <c r="P138" s="304">
        <v>0</v>
      </c>
      <c r="Q138" s="303">
        <v>0</v>
      </c>
      <c r="R138" s="397" t="s">
        <v>85</v>
      </c>
      <c r="S138" s="376"/>
      <c r="T138" s="304">
        <v>0</v>
      </c>
      <c r="U138" s="303">
        <v>0</v>
      </c>
    </row>
    <row r="139" spans="1:21" x14ac:dyDescent="0.25">
      <c r="A139" s="27" t="s">
        <v>296</v>
      </c>
      <c r="B139" s="61" t="s">
        <v>86</v>
      </c>
      <c r="C139" s="564"/>
      <c r="D139" s="153">
        <f t="shared" si="12"/>
        <v>54.8</v>
      </c>
      <c r="E139" s="153">
        <f t="shared" si="12"/>
        <v>36.67</v>
      </c>
      <c r="F139" s="418" t="s">
        <v>86</v>
      </c>
      <c r="G139" s="376"/>
      <c r="H139" s="304">
        <v>54.8</v>
      </c>
      <c r="I139" s="303">
        <v>36.67</v>
      </c>
      <c r="J139" s="418" t="s">
        <v>86</v>
      </c>
      <c r="K139" s="376"/>
      <c r="L139" s="304">
        <v>0</v>
      </c>
      <c r="M139" s="303">
        <v>0</v>
      </c>
      <c r="N139" s="418" t="s">
        <v>86</v>
      </c>
      <c r="O139" s="376"/>
      <c r="P139" s="304">
        <v>0</v>
      </c>
      <c r="Q139" s="303">
        <v>0</v>
      </c>
      <c r="R139" s="418" t="s">
        <v>86</v>
      </c>
      <c r="S139" s="376"/>
      <c r="T139" s="304">
        <v>0</v>
      </c>
      <c r="U139" s="303">
        <v>0</v>
      </c>
    </row>
    <row r="140" spans="1:21" x14ac:dyDescent="0.25">
      <c r="A140" s="31" t="s">
        <v>297</v>
      </c>
      <c r="B140" s="33" t="s">
        <v>88</v>
      </c>
      <c r="C140" s="561"/>
      <c r="D140" s="153">
        <f t="shared" si="12"/>
        <v>1.9</v>
      </c>
      <c r="E140" s="153">
        <f t="shared" si="12"/>
        <v>0</v>
      </c>
      <c r="F140" s="418" t="s">
        <v>88</v>
      </c>
      <c r="G140" s="402"/>
      <c r="H140" s="304">
        <v>1.9</v>
      </c>
      <c r="I140" s="303">
        <v>0</v>
      </c>
      <c r="J140" s="418" t="s">
        <v>88</v>
      </c>
      <c r="K140" s="402"/>
      <c r="L140" s="304">
        <v>0</v>
      </c>
      <c r="M140" s="303">
        <v>0</v>
      </c>
      <c r="N140" s="418" t="s">
        <v>88</v>
      </c>
      <c r="O140" s="402"/>
      <c r="P140" s="304">
        <v>0</v>
      </c>
      <c r="Q140" s="303">
        <v>0</v>
      </c>
      <c r="R140" s="418" t="s">
        <v>88</v>
      </c>
      <c r="S140" s="402"/>
      <c r="T140" s="304">
        <v>0</v>
      </c>
      <c r="U140" s="303">
        <v>0</v>
      </c>
    </row>
    <row r="141" spans="1:21" ht="26.4" x14ac:dyDescent="0.25">
      <c r="A141" s="66" t="s">
        <v>249</v>
      </c>
      <c r="B141" s="43" t="s">
        <v>176</v>
      </c>
      <c r="C141" s="26" t="s">
        <v>133</v>
      </c>
      <c r="D141" s="98">
        <f t="shared" si="12"/>
        <v>0</v>
      </c>
      <c r="E141" s="98">
        <f t="shared" si="12"/>
        <v>0</v>
      </c>
      <c r="F141" s="95" t="s">
        <v>176</v>
      </c>
      <c r="G141" s="202" t="s">
        <v>133</v>
      </c>
      <c r="H141" s="140">
        <f>H142</f>
        <v>0</v>
      </c>
      <c r="I141" s="140">
        <f>I142</f>
        <v>0</v>
      </c>
      <c r="J141" s="95" t="s">
        <v>176</v>
      </c>
      <c r="K141" s="202" t="s">
        <v>133</v>
      </c>
      <c r="L141" s="140">
        <f>L142</f>
        <v>0</v>
      </c>
      <c r="M141" s="140">
        <f>M142</f>
        <v>0</v>
      </c>
      <c r="N141" s="95" t="s">
        <v>176</v>
      </c>
      <c r="O141" s="202" t="s">
        <v>133</v>
      </c>
      <c r="P141" s="140">
        <f>P142</f>
        <v>0</v>
      </c>
      <c r="Q141" s="140">
        <f>Q142</f>
        <v>0</v>
      </c>
      <c r="R141" s="95" t="s">
        <v>176</v>
      </c>
      <c r="S141" s="202" t="s">
        <v>133</v>
      </c>
      <c r="T141" s="140">
        <f>T142</f>
        <v>0</v>
      </c>
      <c r="U141" s="140">
        <f>U142</f>
        <v>0</v>
      </c>
    </row>
    <row r="142" spans="1:21" x14ac:dyDescent="0.25">
      <c r="A142" s="67" t="s">
        <v>334</v>
      </c>
      <c r="B142" s="63" t="s">
        <v>335</v>
      </c>
      <c r="C142" s="34"/>
      <c r="D142" s="153">
        <f t="shared" si="12"/>
        <v>0</v>
      </c>
      <c r="E142" s="153">
        <f t="shared" si="12"/>
        <v>0</v>
      </c>
      <c r="F142" s="260" t="s">
        <v>335</v>
      </c>
      <c r="G142" s="424"/>
      <c r="H142" s="304">
        <v>0</v>
      </c>
      <c r="I142" s="303">
        <v>0</v>
      </c>
      <c r="J142" s="260" t="s">
        <v>335</v>
      </c>
      <c r="K142" s="424"/>
      <c r="L142" s="304">
        <v>0</v>
      </c>
      <c r="M142" s="303">
        <v>0</v>
      </c>
      <c r="N142" s="260" t="s">
        <v>335</v>
      </c>
      <c r="O142" s="424"/>
      <c r="P142" s="304">
        <v>0</v>
      </c>
      <c r="Q142" s="303">
        <v>0</v>
      </c>
      <c r="R142" s="260" t="s">
        <v>335</v>
      </c>
      <c r="S142" s="424"/>
      <c r="T142" s="304">
        <v>0</v>
      </c>
      <c r="U142" s="303">
        <v>0</v>
      </c>
    </row>
    <row r="143" spans="1:21" x14ac:dyDescent="0.25">
      <c r="A143" s="66" t="s">
        <v>251</v>
      </c>
      <c r="B143" s="26" t="s">
        <v>72</v>
      </c>
      <c r="C143" s="26" t="s">
        <v>128</v>
      </c>
      <c r="D143" s="98">
        <f t="shared" si="12"/>
        <v>5</v>
      </c>
      <c r="E143" s="98">
        <f t="shared" si="12"/>
        <v>0</v>
      </c>
      <c r="F143" s="202" t="s">
        <v>72</v>
      </c>
      <c r="G143" s="202" t="s">
        <v>128</v>
      </c>
      <c r="H143" s="140">
        <f>H144</f>
        <v>5</v>
      </c>
      <c r="I143" s="140">
        <f>I144</f>
        <v>0</v>
      </c>
      <c r="J143" s="202" t="s">
        <v>72</v>
      </c>
      <c r="K143" s="202" t="s">
        <v>128</v>
      </c>
      <c r="L143" s="140">
        <f>L144</f>
        <v>0</v>
      </c>
      <c r="M143" s="140">
        <f>M144</f>
        <v>0</v>
      </c>
      <c r="N143" s="202" t="s">
        <v>72</v>
      </c>
      <c r="O143" s="202" t="s">
        <v>128</v>
      </c>
      <c r="P143" s="140">
        <f>P144</f>
        <v>0</v>
      </c>
      <c r="Q143" s="140">
        <f>Q144</f>
        <v>0</v>
      </c>
      <c r="R143" s="202" t="s">
        <v>72</v>
      </c>
      <c r="S143" s="202" t="s">
        <v>128</v>
      </c>
      <c r="T143" s="140">
        <f>T144</f>
        <v>0</v>
      </c>
      <c r="U143" s="140">
        <f>U144</f>
        <v>0</v>
      </c>
    </row>
    <row r="144" spans="1:21" x14ac:dyDescent="0.25">
      <c r="A144" s="27" t="s">
        <v>298</v>
      </c>
      <c r="B144" s="23" t="s">
        <v>102</v>
      </c>
      <c r="C144" s="26"/>
      <c r="D144" s="153">
        <f t="shared" si="12"/>
        <v>5</v>
      </c>
      <c r="E144" s="153">
        <f t="shared" si="12"/>
        <v>0</v>
      </c>
      <c r="F144" s="375" t="s">
        <v>102</v>
      </c>
      <c r="G144" s="202"/>
      <c r="H144" s="304">
        <v>5</v>
      </c>
      <c r="I144" s="303">
        <v>0</v>
      </c>
      <c r="J144" s="375" t="s">
        <v>102</v>
      </c>
      <c r="K144" s="202"/>
      <c r="L144" s="304">
        <v>0</v>
      </c>
      <c r="M144" s="303">
        <v>0</v>
      </c>
      <c r="N144" s="375" t="s">
        <v>102</v>
      </c>
      <c r="O144" s="202"/>
      <c r="P144" s="304">
        <v>0</v>
      </c>
      <c r="Q144" s="303">
        <v>0</v>
      </c>
      <c r="R144" s="375" t="s">
        <v>102</v>
      </c>
      <c r="S144" s="202"/>
      <c r="T144" s="304">
        <v>0</v>
      </c>
      <c r="U144" s="303">
        <v>0</v>
      </c>
    </row>
    <row r="145" spans="1:21" x14ac:dyDescent="0.25">
      <c r="A145" s="66" t="s">
        <v>44</v>
      </c>
      <c r="B145" s="290" t="s">
        <v>57</v>
      </c>
      <c r="C145" s="290"/>
      <c r="D145" s="410">
        <f t="shared" si="12"/>
        <v>368</v>
      </c>
      <c r="E145" s="410">
        <f t="shared" si="12"/>
        <v>200.5</v>
      </c>
      <c r="F145" s="271" t="s">
        <v>57</v>
      </c>
      <c r="G145" s="271"/>
      <c r="H145" s="270">
        <f>H148+H159+H155+H153+H146</f>
        <v>368</v>
      </c>
      <c r="I145" s="270">
        <f>I148+I159+I155+I153+I146</f>
        <v>200.5</v>
      </c>
      <c r="J145" s="271" t="s">
        <v>57</v>
      </c>
      <c r="K145" s="271"/>
      <c r="L145" s="270">
        <f>L148+L159+L155+L153+L146</f>
        <v>0</v>
      </c>
      <c r="M145" s="270">
        <f>M148+M159+M155+M153+M146</f>
        <v>0</v>
      </c>
      <c r="N145" s="271" t="s">
        <v>57</v>
      </c>
      <c r="O145" s="271"/>
      <c r="P145" s="270">
        <f>P148+P159+P155+P153+P146</f>
        <v>0</v>
      </c>
      <c r="Q145" s="270">
        <f>Q148+Q159+Q155+Q153+Q146</f>
        <v>0</v>
      </c>
      <c r="R145" s="271" t="s">
        <v>57</v>
      </c>
      <c r="S145" s="271"/>
      <c r="T145" s="270">
        <f>T148+T159+T155+T153+T146</f>
        <v>0</v>
      </c>
      <c r="U145" s="270">
        <f>U148+U159+U155+U153+U146</f>
        <v>0</v>
      </c>
    </row>
    <row r="146" spans="1:21" ht="26.4" x14ac:dyDescent="0.25">
      <c r="A146" s="66" t="s">
        <v>45</v>
      </c>
      <c r="B146" s="30" t="s">
        <v>98</v>
      </c>
      <c r="C146" s="560" t="s">
        <v>129</v>
      </c>
      <c r="D146" s="98">
        <f t="shared" si="12"/>
        <v>14.5</v>
      </c>
      <c r="E146" s="98">
        <f t="shared" si="12"/>
        <v>14.3</v>
      </c>
      <c r="F146" s="208" t="s">
        <v>98</v>
      </c>
      <c r="G146" s="562" t="s">
        <v>129</v>
      </c>
      <c r="H146" s="140">
        <f>H147</f>
        <v>14.5</v>
      </c>
      <c r="I146" s="140">
        <f>I147</f>
        <v>14.3</v>
      </c>
      <c r="J146" s="208" t="s">
        <v>98</v>
      </c>
      <c r="K146" s="562" t="s">
        <v>129</v>
      </c>
      <c r="L146" s="140">
        <f>L147</f>
        <v>0</v>
      </c>
      <c r="M146" s="140">
        <f>M147</f>
        <v>0</v>
      </c>
      <c r="N146" s="208" t="s">
        <v>98</v>
      </c>
      <c r="O146" s="562" t="s">
        <v>129</v>
      </c>
      <c r="P146" s="140">
        <f>P147</f>
        <v>0</v>
      </c>
      <c r="Q146" s="140">
        <f>Q147</f>
        <v>0</v>
      </c>
      <c r="R146" s="208" t="s">
        <v>98</v>
      </c>
      <c r="S146" s="562" t="s">
        <v>129</v>
      </c>
      <c r="T146" s="140">
        <f>T147</f>
        <v>0</v>
      </c>
      <c r="U146" s="140">
        <f>U147</f>
        <v>0</v>
      </c>
    </row>
    <row r="147" spans="1:21" ht="16.5" customHeight="1" x14ac:dyDescent="0.25">
      <c r="A147" s="66" t="s">
        <v>113</v>
      </c>
      <c r="B147" s="53" t="s">
        <v>313</v>
      </c>
      <c r="C147" s="561"/>
      <c r="D147" s="153">
        <f t="shared" si="12"/>
        <v>14.5</v>
      </c>
      <c r="E147" s="153">
        <f t="shared" si="12"/>
        <v>14.3</v>
      </c>
      <c r="F147" s="260" t="s">
        <v>313</v>
      </c>
      <c r="G147" s="563"/>
      <c r="H147" s="304">
        <v>14.5</v>
      </c>
      <c r="I147" s="303">
        <v>14.3</v>
      </c>
      <c r="J147" s="260" t="s">
        <v>313</v>
      </c>
      <c r="K147" s="563"/>
      <c r="L147" s="304">
        <v>0</v>
      </c>
      <c r="M147" s="303">
        <v>0</v>
      </c>
      <c r="N147" s="260" t="s">
        <v>313</v>
      </c>
      <c r="O147" s="563"/>
      <c r="P147" s="304">
        <v>0</v>
      </c>
      <c r="Q147" s="303">
        <v>0</v>
      </c>
      <c r="R147" s="260" t="s">
        <v>313</v>
      </c>
      <c r="S147" s="563"/>
      <c r="T147" s="304">
        <v>0</v>
      </c>
      <c r="U147" s="303">
        <v>0</v>
      </c>
    </row>
    <row r="148" spans="1:21" ht="39.6" x14ac:dyDescent="0.25">
      <c r="A148" s="25" t="s">
        <v>46</v>
      </c>
      <c r="B148" s="30" t="s">
        <v>99</v>
      </c>
      <c r="C148" s="26" t="s">
        <v>131</v>
      </c>
      <c r="D148" s="98">
        <f t="shared" si="12"/>
        <v>343</v>
      </c>
      <c r="E148" s="98">
        <f t="shared" si="12"/>
        <v>186.2</v>
      </c>
      <c r="F148" s="208" t="s">
        <v>99</v>
      </c>
      <c r="G148" s="202" t="s">
        <v>131</v>
      </c>
      <c r="H148" s="140">
        <f>H149+H150+H152+H151</f>
        <v>343</v>
      </c>
      <c r="I148" s="140">
        <f>I149+I150+I152+I151</f>
        <v>186.2</v>
      </c>
      <c r="J148" s="208" t="s">
        <v>99</v>
      </c>
      <c r="K148" s="202" t="s">
        <v>131</v>
      </c>
      <c r="L148" s="140">
        <f>L149+L150+L152+L151</f>
        <v>0</v>
      </c>
      <c r="M148" s="140">
        <f>M149+M150+M152+M151</f>
        <v>0</v>
      </c>
      <c r="N148" s="208" t="s">
        <v>99</v>
      </c>
      <c r="O148" s="202" t="s">
        <v>131</v>
      </c>
      <c r="P148" s="140">
        <f>P149+P150+P152+P151</f>
        <v>0</v>
      </c>
      <c r="Q148" s="140">
        <f>Q149+Q150+Q152+Q151</f>
        <v>0</v>
      </c>
      <c r="R148" s="208" t="s">
        <v>99</v>
      </c>
      <c r="S148" s="202" t="s">
        <v>131</v>
      </c>
      <c r="T148" s="140">
        <f>T149+T150+T152+T151</f>
        <v>0</v>
      </c>
      <c r="U148" s="140">
        <f>U149+U150+U152+U151</f>
        <v>0</v>
      </c>
    </row>
    <row r="149" spans="1:21" x14ac:dyDescent="0.25">
      <c r="A149" s="27" t="s">
        <v>234</v>
      </c>
      <c r="B149" s="24" t="s">
        <v>85</v>
      </c>
      <c r="C149" s="34"/>
      <c r="D149" s="153">
        <f t="shared" si="12"/>
        <v>58</v>
      </c>
      <c r="E149" s="153">
        <f t="shared" si="12"/>
        <v>49</v>
      </c>
      <c r="F149" s="397" t="s">
        <v>85</v>
      </c>
      <c r="G149" s="402"/>
      <c r="H149" s="304">
        <v>58</v>
      </c>
      <c r="I149" s="303">
        <v>49</v>
      </c>
      <c r="J149" s="397" t="s">
        <v>85</v>
      </c>
      <c r="K149" s="402"/>
      <c r="L149" s="304">
        <v>0</v>
      </c>
      <c r="M149" s="303">
        <v>0</v>
      </c>
      <c r="N149" s="397" t="s">
        <v>85</v>
      </c>
      <c r="O149" s="402"/>
      <c r="P149" s="304">
        <v>0</v>
      </c>
      <c r="Q149" s="303">
        <v>0</v>
      </c>
      <c r="R149" s="397" t="s">
        <v>85</v>
      </c>
      <c r="S149" s="402"/>
      <c r="T149" s="304">
        <v>0</v>
      </c>
      <c r="U149" s="303">
        <v>0</v>
      </c>
    </row>
    <row r="150" spans="1:21" x14ac:dyDescent="0.25">
      <c r="A150" s="27" t="s">
        <v>296</v>
      </c>
      <c r="B150" s="33" t="s">
        <v>86</v>
      </c>
      <c r="C150" s="34"/>
      <c r="D150" s="153">
        <f t="shared" si="12"/>
        <v>232.8</v>
      </c>
      <c r="E150" s="153">
        <f t="shared" si="12"/>
        <v>137.19999999999999</v>
      </c>
      <c r="F150" s="376" t="s">
        <v>86</v>
      </c>
      <c r="G150" s="402"/>
      <c r="H150" s="304">
        <v>232.8</v>
      </c>
      <c r="I150" s="303">
        <v>137.19999999999999</v>
      </c>
      <c r="J150" s="376" t="s">
        <v>86</v>
      </c>
      <c r="K150" s="402"/>
      <c r="L150" s="304">
        <v>0</v>
      </c>
      <c r="M150" s="303">
        <v>0</v>
      </c>
      <c r="N150" s="376" t="s">
        <v>86</v>
      </c>
      <c r="O150" s="402"/>
      <c r="P150" s="304">
        <v>0</v>
      </c>
      <c r="Q150" s="303">
        <v>0</v>
      </c>
      <c r="R150" s="376" t="s">
        <v>86</v>
      </c>
      <c r="S150" s="402"/>
      <c r="T150" s="304">
        <v>0</v>
      </c>
      <c r="U150" s="303">
        <v>0</v>
      </c>
    </row>
    <row r="151" spans="1:21" x14ac:dyDescent="0.25">
      <c r="A151" s="27" t="s">
        <v>296</v>
      </c>
      <c r="B151" s="33" t="s">
        <v>326</v>
      </c>
      <c r="C151" s="34"/>
      <c r="D151" s="153">
        <f t="shared" si="12"/>
        <v>0</v>
      </c>
      <c r="E151" s="153">
        <f t="shared" si="12"/>
        <v>0</v>
      </c>
      <c r="F151" s="376" t="s">
        <v>326</v>
      </c>
      <c r="G151" s="402"/>
      <c r="H151" s="304">
        <v>0</v>
      </c>
      <c r="I151" s="303">
        <v>0</v>
      </c>
      <c r="J151" s="376" t="s">
        <v>326</v>
      </c>
      <c r="K151" s="402"/>
      <c r="L151" s="304">
        <v>0</v>
      </c>
      <c r="M151" s="303">
        <v>0</v>
      </c>
      <c r="N151" s="376" t="s">
        <v>326</v>
      </c>
      <c r="O151" s="402"/>
      <c r="P151" s="304">
        <v>0</v>
      </c>
      <c r="Q151" s="303">
        <v>0</v>
      </c>
      <c r="R151" s="376" t="s">
        <v>326</v>
      </c>
      <c r="S151" s="402"/>
      <c r="T151" s="304">
        <v>0</v>
      </c>
      <c r="U151" s="303">
        <v>0</v>
      </c>
    </row>
    <row r="152" spans="1:21" x14ac:dyDescent="0.25">
      <c r="A152" s="31" t="s">
        <v>297</v>
      </c>
      <c r="B152" s="33" t="s">
        <v>88</v>
      </c>
      <c r="C152" s="34"/>
      <c r="D152" s="153">
        <f t="shared" si="12"/>
        <v>52.2</v>
      </c>
      <c r="E152" s="153">
        <f t="shared" si="12"/>
        <v>0</v>
      </c>
      <c r="F152" s="418" t="s">
        <v>88</v>
      </c>
      <c r="G152" s="402"/>
      <c r="H152" s="304">
        <v>52.2</v>
      </c>
      <c r="I152" s="303">
        <v>0</v>
      </c>
      <c r="J152" s="418" t="s">
        <v>88</v>
      </c>
      <c r="K152" s="402"/>
      <c r="L152" s="304">
        <v>0</v>
      </c>
      <c r="M152" s="303">
        <v>0</v>
      </c>
      <c r="N152" s="418" t="s">
        <v>88</v>
      </c>
      <c r="O152" s="402"/>
      <c r="P152" s="304">
        <v>0</v>
      </c>
      <c r="Q152" s="303">
        <v>0</v>
      </c>
      <c r="R152" s="418" t="s">
        <v>88</v>
      </c>
      <c r="S152" s="402"/>
      <c r="T152" s="304">
        <v>0</v>
      </c>
      <c r="U152" s="303">
        <v>0</v>
      </c>
    </row>
    <row r="153" spans="1:21" ht="26.4" x14ac:dyDescent="0.25">
      <c r="A153" s="68" t="s">
        <v>220</v>
      </c>
      <c r="B153" s="43" t="s">
        <v>176</v>
      </c>
      <c r="C153" s="26" t="s">
        <v>133</v>
      </c>
      <c r="D153" s="98">
        <f t="shared" si="12"/>
        <v>0</v>
      </c>
      <c r="E153" s="98">
        <f t="shared" si="12"/>
        <v>0</v>
      </c>
      <c r="F153" s="95" t="s">
        <v>176</v>
      </c>
      <c r="G153" s="202" t="s">
        <v>133</v>
      </c>
      <c r="H153" s="140">
        <f>H154</f>
        <v>0</v>
      </c>
      <c r="I153" s="140">
        <f>I154</f>
        <v>0</v>
      </c>
      <c r="J153" s="95" t="s">
        <v>176</v>
      </c>
      <c r="K153" s="202" t="s">
        <v>133</v>
      </c>
      <c r="L153" s="140">
        <f>L154</f>
        <v>0</v>
      </c>
      <c r="M153" s="140">
        <f>M154</f>
        <v>0</v>
      </c>
      <c r="N153" s="95" t="s">
        <v>176</v>
      </c>
      <c r="O153" s="202" t="s">
        <v>133</v>
      </c>
      <c r="P153" s="140">
        <f>P154</f>
        <v>0</v>
      </c>
      <c r="Q153" s="140">
        <f>Q154</f>
        <v>0</v>
      </c>
      <c r="R153" s="95" t="s">
        <v>176</v>
      </c>
      <c r="S153" s="202" t="s">
        <v>133</v>
      </c>
      <c r="T153" s="140">
        <f>T154</f>
        <v>0</v>
      </c>
      <c r="U153" s="140">
        <f>U154</f>
        <v>0</v>
      </c>
    </row>
    <row r="154" spans="1:21" x14ac:dyDescent="0.25">
      <c r="A154" s="67" t="s">
        <v>334</v>
      </c>
      <c r="B154" s="63" t="s">
        <v>335</v>
      </c>
      <c r="C154" s="34"/>
      <c r="D154" s="153">
        <f t="shared" si="12"/>
        <v>0</v>
      </c>
      <c r="E154" s="153">
        <f t="shared" si="12"/>
        <v>0</v>
      </c>
      <c r="F154" s="424" t="s">
        <v>335</v>
      </c>
      <c r="G154" s="424"/>
      <c r="H154" s="304">
        <v>0</v>
      </c>
      <c r="I154" s="303">
        <v>0</v>
      </c>
      <c r="J154" s="424" t="s">
        <v>335</v>
      </c>
      <c r="K154" s="424"/>
      <c r="L154" s="304">
        <v>0</v>
      </c>
      <c r="M154" s="303">
        <v>0</v>
      </c>
      <c r="N154" s="424" t="s">
        <v>335</v>
      </c>
      <c r="O154" s="424"/>
      <c r="P154" s="304">
        <v>0</v>
      </c>
      <c r="Q154" s="303">
        <v>0</v>
      </c>
      <c r="R154" s="424" t="s">
        <v>335</v>
      </c>
      <c r="S154" s="424"/>
      <c r="T154" s="304">
        <v>0</v>
      </c>
      <c r="U154" s="303">
        <v>0</v>
      </c>
    </row>
    <row r="155" spans="1:21" x14ac:dyDescent="0.25">
      <c r="A155" s="25" t="s">
        <v>221</v>
      </c>
      <c r="B155" s="26" t="s">
        <v>324</v>
      </c>
      <c r="C155" s="26" t="s">
        <v>404</v>
      </c>
      <c r="D155" s="98">
        <f t="shared" si="12"/>
        <v>1.9</v>
      </c>
      <c r="E155" s="98">
        <f t="shared" si="12"/>
        <v>0</v>
      </c>
      <c r="F155" s="203" t="s">
        <v>370</v>
      </c>
      <c r="G155" s="388" t="s">
        <v>404</v>
      </c>
      <c r="H155" s="140">
        <f>H156</f>
        <v>1.9</v>
      </c>
      <c r="I155" s="140">
        <f>I156</f>
        <v>0</v>
      </c>
      <c r="J155" s="203" t="s">
        <v>370</v>
      </c>
      <c r="K155" s="388" t="s">
        <v>404</v>
      </c>
      <c r="L155" s="140">
        <f>L156</f>
        <v>0</v>
      </c>
      <c r="M155" s="140">
        <f>M156</f>
        <v>0</v>
      </c>
      <c r="N155" s="203" t="s">
        <v>370</v>
      </c>
      <c r="O155" s="388" t="s">
        <v>404</v>
      </c>
      <c r="P155" s="140">
        <f>P156</f>
        <v>0</v>
      </c>
      <c r="Q155" s="140">
        <f>Q156</f>
        <v>0</v>
      </c>
      <c r="R155" s="203" t="s">
        <v>370</v>
      </c>
      <c r="S155" s="388" t="s">
        <v>404</v>
      </c>
      <c r="T155" s="140">
        <f>T156</f>
        <v>0</v>
      </c>
      <c r="U155" s="140">
        <f>U156</f>
        <v>0</v>
      </c>
    </row>
    <row r="156" spans="1:21" x14ac:dyDescent="0.25">
      <c r="A156" s="25"/>
      <c r="B156" s="162" t="s">
        <v>369</v>
      </c>
      <c r="C156" s="41"/>
      <c r="D156" s="153">
        <f t="shared" si="12"/>
        <v>1.9</v>
      </c>
      <c r="E156" s="153">
        <f t="shared" si="12"/>
        <v>0</v>
      </c>
      <c r="F156" s="424" t="s">
        <v>369</v>
      </c>
      <c r="G156" s="388"/>
      <c r="H156" s="304">
        <v>1.9</v>
      </c>
      <c r="I156" s="303">
        <v>0</v>
      </c>
      <c r="J156" s="424" t="s">
        <v>369</v>
      </c>
      <c r="K156" s="388"/>
      <c r="L156" s="304">
        <v>0</v>
      </c>
      <c r="M156" s="303">
        <v>0</v>
      </c>
      <c r="N156" s="424" t="s">
        <v>369</v>
      </c>
      <c r="O156" s="388"/>
      <c r="P156" s="304">
        <v>0</v>
      </c>
      <c r="Q156" s="303">
        <v>0</v>
      </c>
      <c r="R156" s="424" t="s">
        <v>369</v>
      </c>
      <c r="S156" s="388"/>
      <c r="T156" s="304">
        <v>0</v>
      </c>
      <c r="U156" s="303">
        <v>0</v>
      </c>
    </row>
    <row r="157" spans="1:21" s="1" customFormat="1" ht="15" customHeight="1" x14ac:dyDescent="0.25">
      <c r="A157" s="96" t="s">
        <v>365</v>
      </c>
      <c r="B157" s="88" t="s">
        <v>364</v>
      </c>
      <c r="C157" s="159" t="s">
        <v>172</v>
      </c>
      <c r="D157" s="98">
        <f t="shared" si="12"/>
        <v>0</v>
      </c>
      <c r="E157" s="98">
        <f t="shared" si="12"/>
        <v>0</v>
      </c>
      <c r="F157" s="88" t="s">
        <v>364</v>
      </c>
      <c r="G157" s="159" t="s">
        <v>172</v>
      </c>
      <c r="H157" s="140">
        <f>+H158</f>
        <v>0</v>
      </c>
      <c r="I157" s="140">
        <f>+I158</f>
        <v>0</v>
      </c>
      <c r="J157" s="88" t="s">
        <v>364</v>
      </c>
      <c r="K157" s="159" t="s">
        <v>172</v>
      </c>
      <c r="L157" s="140">
        <f>+L158</f>
        <v>0</v>
      </c>
      <c r="M157" s="140">
        <f>+M158</f>
        <v>0</v>
      </c>
      <c r="N157" s="88" t="s">
        <v>364</v>
      </c>
      <c r="O157" s="159" t="s">
        <v>172</v>
      </c>
      <c r="P157" s="140">
        <f>+P158</f>
        <v>0</v>
      </c>
      <c r="Q157" s="140">
        <f>+Q158</f>
        <v>0</v>
      </c>
      <c r="R157" s="88" t="s">
        <v>364</v>
      </c>
      <c r="S157" s="159" t="s">
        <v>172</v>
      </c>
      <c r="T157" s="140">
        <f>+T158</f>
        <v>0</v>
      </c>
      <c r="U157" s="140">
        <f>+U158</f>
        <v>0</v>
      </c>
    </row>
    <row r="158" spans="1:21" s="1" customFormat="1" ht="15" customHeight="1" x14ac:dyDescent="0.25">
      <c r="A158" s="163"/>
      <c r="B158" s="435" t="s">
        <v>576</v>
      </c>
      <c r="C158" s="159"/>
      <c r="D158" s="153">
        <f t="shared" si="12"/>
        <v>0</v>
      </c>
      <c r="E158" s="153">
        <f t="shared" si="12"/>
        <v>0</v>
      </c>
      <c r="F158" s="435" t="s">
        <v>511</v>
      </c>
      <c r="G158" s="159"/>
      <c r="H158" s="304">
        <v>0</v>
      </c>
      <c r="I158" s="304">
        <v>0</v>
      </c>
      <c r="J158" s="435" t="s">
        <v>511</v>
      </c>
      <c r="K158" s="159"/>
      <c r="L158" s="304">
        <v>0</v>
      </c>
      <c r="M158" s="304">
        <v>0</v>
      </c>
      <c r="N158" s="435" t="s">
        <v>511</v>
      </c>
      <c r="O158" s="159"/>
      <c r="P158" s="304">
        <v>0</v>
      </c>
      <c r="Q158" s="304">
        <v>0</v>
      </c>
      <c r="R158" s="435" t="s">
        <v>511</v>
      </c>
      <c r="S158" s="159"/>
      <c r="T158" s="304">
        <v>0</v>
      </c>
      <c r="U158" s="304">
        <v>0</v>
      </c>
    </row>
    <row r="159" spans="1:21" x14ac:dyDescent="0.25">
      <c r="A159" s="161" t="s">
        <v>508</v>
      </c>
      <c r="B159" s="160" t="s">
        <v>72</v>
      </c>
      <c r="C159" s="160" t="s">
        <v>128</v>
      </c>
      <c r="D159" s="98">
        <f t="shared" si="12"/>
        <v>8.6</v>
      </c>
      <c r="E159" s="98">
        <f t="shared" si="12"/>
        <v>0</v>
      </c>
      <c r="F159" s="202" t="s">
        <v>72</v>
      </c>
      <c r="G159" s="202" t="s">
        <v>128</v>
      </c>
      <c r="H159" s="140">
        <f>H160</f>
        <v>8.6</v>
      </c>
      <c r="I159" s="140">
        <f>I160</f>
        <v>0</v>
      </c>
      <c r="J159" s="202" t="s">
        <v>72</v>
      </c>
      <c r="K159" s="202" t="s">
        <v>128</v>
      </c>
      <c r="L159" s="140">
        <f>L160</f>
        <v>0</v>
      </c>
      <c r="M159" s="140">
        <f>M160</f>
        <v>0</v>
      </c>
      <c r="N159" s="202" t="s">
        <v>72</v>
      </c>
      <c r="O159" s="202" t="s">
        <v>128</v>
      </c>
      <c r="P159" s="140">
        <f>P160</f>
        <v>0</v>
      </c>
      <c r="Q159" s="140">
        <f>Q160</f>
        <v>0</v>
      </c>
      <c r="R159" s="202" t="s">
        <v>72</v>
      </c>
      <c r="S159" s="202" t="s">
        <v>128</v>
      </c>
      <c r="T159" s="140">
        <f>T160</f>
        <v>0</v>
      </c>
      <c r="U159" s="140">
        <f>U160</f>
        <v>0</v>
      </c>
    </row>
    <row r="160" spans="1:21" x14ac:dyDescent="0.25">
      <c r="A160" s="67" t="s">
        <v>298</v>
      </c>
      <c r="B160" s="23" t="s">
        <v>102</v>
      </c>
      <c r="C160" s="26"/>
      <c r="D160" s="153">
        <f t="shared" si="12"/>
        <v>8.6</v>
      </c>
      <c r="E160" s="153">
        <f t="shared" si="12"/>
        <v>0</v>
      </c>
      <c r="F160" s="375" t="s">
        <v>102</v>
      </c>
      <c r="G160" s="202"/>
      <c r="H160" s="304">
        <v>8.6</v>
      </c>
      <c r="I160" s="303">
        <v>0</v>
      </c>
      <c r="J160" s="375" t="s">
        <v>102</v>
      </c>
      <c r="K160" s="202"/>
      <c r="L160" s="304">
        <v>0</v>
      </c>
      <c r="M160" s="303">
        <v>0</v>
      </c>
      <c r="N160" s="375" t="s">
        <v>102</v>
      </c>
      <c r="O160" s="202"/>
      <c r="P160" s="304">
        <v>0</v>
      </c>
      <c r="Q160" s="303">
        <v>0</v>
      </c>
      <c r="R160" s="375" t="s">
        <v>102</v>
      </c>
      <c r="S160" s="202"/>
      <c r="T160" s="304">
        <v>0</v>
      </c>
      <c r="U160" s="303">
        <v>0</v>
      </c>
    </row>
    <row r="161" spans="1:21" x14ac:dyDescent="0.25">
      <c r="A161" s="66" t="s">
        <v>47</v>
      </c>
      <c r="B161" s="290" t="s">
        <v>5</v>
      </c>
      <c r="C161" s="290"/>
      <c r="D161" s="410">
        <f t="shared" si="12"/>
        <v>202.09</v>
      </c>
      <c r="E161" s="410">
        <f t="shared" si="12"/>
        <v>99.134999999999991</v>
      </c>
      <c r="F161" s="271" t="s">
        <v>5</v>
      </c>
      <c r="G161" s="271"/>
      <c r="H161" s="434">
        <f>H167+H175+H162+H171+H165+H173</f>
        <v>202.09</v>
      </c>
      <c r="I161" s="434">
        <f>I167+I175+I162+I171+I165</f>
        <v>99.134999999999991</v>
      </c>
      <c r="J161" s="271" t="s">
        <v>5</v>
      </c>
      <c r="K161" s="271"/>
      <c r="L161" s="434">
        <f>L167+L175+L162+L171+L165+L173</f>
        <v>0</v>
      </c>
      <c r="M161" s="434">
        <f>M167+M175+M162+M171+M165</f>
        <v>0</v>
      </c>
      <c r="N161" s="271" t="s">
        <v>5</v>
      </c>
      <c r="O161" s="271"/>
      <c r="P161" s="434">
        <f>P167+P175+P162+P171+P165+P173</f>
        <v>0</v>
      </c>
      <c r="Q161" s="434">
        <f>Q167+Q175+Q162+Q171+Q165</f>
        <v>0</v>
      </c>
      <c r="R161" s="271" t="s">
        <v>5</v>
      </c>
      <c r="S161" s="271"/>
      <c r="T161" s="434">
        <f>T167+T175+T162+T171+T165+T173</f>
        <v>0</v>
      </c>
      <c r="U161" s="434">
        <f>U167+U175+U162+U171+U165</f>
        <v>0</v>
      </c>
    </row>
    <row r="162" spans="1:21" x14ac:dyDescent="0.25">
      <c r="A162" s="66" t="s">
        <v>49</v>
      </c>
      <c r="B162" s="26" t="s">
        <v>97</v>
      </c>
      <c r="C162" s="26" t="s">
        <v>127</v>
      </c>
      <c r="D162" s="98">
        <f t="shared" si="12"/>
        <v>0</v>
      </c>
      <c r="E162" s="98">
        <f t="shared" si="12"/>
        <v>0</v>
      </c>
      <c r="F162" s="202" t="s">
        <v>97</v>
      </c>
      <c r="G162" s="202" t="s">
        <v>127</v>
      </c>
      <c r="H162" s="140">
        <f>H163+H164</f>
        <v>0</v>
      </c>
      <c r="I162" s="140">
        <f>I163+I164</f>
        <v>0</v>
      </c>
      <c r="J162" s="202" t="s">
        <v>97</v>
      </c>
      <c r="K162" s="202" t="s">
        <v>127</v>
      </c>
      <c r="L162" s="140">
        <f>L163+L164</f>
        <v>0</v>
      </c>
      <c r="M162" s="140">
        <f>M163+M164</f>
        <v>0</v>
      </c>
      <c r="N162" s="202" t="s">
        <v>97</v>
      </c>
      <c r="O162" s="202" t="s">
        <v>127</v>
      </c>
      <c r="P162" s="140">
        <f>P163+P164</f>
        <v>0</v>
      </c>
      <c r="Q162" s="140">
        <f>Q163+Q164</f>
        <v>0</v>
      </c>
      <c r="R162" s="202" t="s">
        <v>97</v>
      </c>
      <c r="S162" s="202" t="s">
        <v>127</v>
      </c>
      <c r="T162" s="140">
        <f>T163+T164</f>
        <v>0</v>
      </c>
      <c r="U162" s="140">
        <f>U163+U164</f>
        <v>0</v>
      </c>
    </row>
    <row r="163" spans="1:21" x14ac:dyDescent="0.25">
      <c r="A163" s="27" t="s">
        <v>295</v>
      </c>
      <c r="B163" s="24" t="s">
        <v>87</v>
      </c>
      <c r="C163" s="69"/>
      <c r="D163" s="153">
        <f t="shared" si="12"/>
        <v>0</v>
      </c>
      <c r="E163" s="153">
        <f t="shared" si="12"/>
        <v>0</v>
      </c>
      <c r="F163" s="397" t="s">
        <v>87</v>
      </c>
      <c r="G163" s="389"/>
      <c r="H163" s="304">
        <v>0</v>
      </c>
      <c r="I163" s="304">
        <v>0</v>
      </c>
      <c r="J163" s="397" t="s">
        <v>87</v>
      </c>
      <c r="K163" s="389"/>
      <c r="L163" s="304">
        <v>0</v>
      </c>
      <c r="M163" s="304">
        <v>0</v>
      </c>
      <c r="N163" s="397" t="s">
        <v>87</v>
      </c>
      <c r="O163" s="389"/>
      <c r="P163" s="304">
        <v>0</v>
      </c>
      <c r="Q163" s="304">
        <v>0</v>
      </c>
      <c r="R163" s="397" t="s">
        <v>87</v>
      </c>
      <c r="S163" s="389"/>
      <c r="T163" s="304">
        <v>0</v>
      </c>
      <c r="U163" s="304">
        <v>0</v>
      </c>
    </row>
    <row r="164" spans="1:21" x14ac:dyDescent="0.25">
      <c r="A164" s="27" t="s">
        <v>294</v>
      </c>
      <c r="B164" s="86" t="s">
        <v>112</v>
      </c>
      <c r="C164" s="70"/>
      <c r="D164" s="153">
        <f t="shared" si="12"/>
        <v>0</v>
      </c>
      <c r="E164" s="153">
        <f t="shared" si="12"/>
        <v>0</v>
      </c>
      <c r="F164" s="433" t="s">
        <v>112</v>
      </c>
      <c r="G164" s="390"/>
      <c r="H164" s="304">
        <v>0</v>
      </c>
      <c r="I164" s="304">
        <v>0</v>
      </c>
      <c r="J164" s="433" t="s">
        <v>112</v>
      </c>
      <c r="K164" s="390"/>
      <c r="L164" s="304">
        <v>0</v>
      </c>
      <c r="M164" s="304">
        <v>0</v>
      </c>
      <c r="N164" s="433" t="s">
        <v>112</v>
      </c>
      <c r="O164" s="390"/>
      <c r="P164" s="304">
        <v>0</v>
      </c>
      <c r="Q164" s="304">
        <v>0</v>
      </c>
      <c r="R164" s="433" t="s">
        <v>112</v>
      </c>
      <c r="S164" s="390"/>
      <c r="T164" s="304">
        <v>0</v>
      </c>
      <c r="U164" s="304">
        <v>0</v>
      </c>
    </row>
    <row r="165" spans="1:21" ht="26.4" x14ac:dyDescent="0.25">
      <c r="A165" s="25" t="s">
        <v>50</v>
      </c>
      <c r="B165" s="30" t="s">
        <v>98</v>
      </c>
      <c r="C165" s="560" t="s">
        <v>129</v>
      </c>
      <c r="D165" s="98">
        <f t="shared" si="12"/>
        <v>15.1</v>
      </c>
      <c r="E165" s="98">
        <f t="shared" si="12"/>
        <v>14.88</v>
      </c>
      <c r="F165" s="95" t="s">
        <v>98</v>
      </c>
      <c r="G165" s="562" t="s">
        <v>129</v>
      </c>
      <c r="H165" s="140">
        <f>H166</f>
        <v>15.1</v>
      </c>
      <c r="I165" s="140">
        <f>I166</f>
        <v>14.88</v>
      </c>
      <c r="J165" s="95" t="s">
        <v>98</v>
      </c>
      <c r="K165" s="562" t="s">
        <v>129</v>
      </c>
      <c r="L165" s="140">
        <f>L166</f>
        <v>0</v>
      </c>
      <c r="M165" s="140">
        <f>M166</f>
        <v>0</v>
      </c>
      <c r="N165" s="95" t="s">
        <v>98</v>
      </c>
      <c r="O165" s="562" t="s">
        <v>129</v>
      </c>
      <c r="P165" s="140">
        <f>P166</f>
        <v>0</v>
      </c>
      <c r="Q165" s="140">
        <f>Q166</f>
        <v>0</v>
      </c>
      <c r="R165" s="95" t="s">
        <v>98</v>
      </c>
      <c r="S165" s="562" t="s">
        <v>129</v>
      </c>
      <c r="T165" s="140">
        <f>T166</f>
        <v>0</v>
      </c>
      <c r="U165" s="140">
        <f>U166</f>
        <v>0</v>
      </c>
    </row>
    <row r="166" spans="1:21" x14ac:dyDescent="0.25">
      <c r="A166" s="27" t="s">
        <v>116</v>
      </c>
      <c r="B166" s="53" t="s">
        <v>313</v>
      </c>
      <c r="C166" s="561"/>
      <c r="D166" s="153">
        <f t="shared" si="12"/>
        <v>15.1</v>
      </c>
      <c r="E166" s="153">
        <f t="shared" si="12"/>
        <v>14.88</v>
      </c>
      <c r="F166" s="260" t="s">
        <v>313</v>
      </c>
      <c r="G166" s="563"/>
      <c r="H166" s="304">
        <v>15.1</v>
      </c>
      <c r="I166" s="303">
        <v>14.88</v>
      </c>
      <c r="J166" s="260" t="s">
        <v>313</v>
      </c>
      <c r="K166" s="563"/>
      <c r="L166" s="304">
        <v>0</v>
      </c>
      <c r="M166" s="303">
        <v>0</v>
      </c>
      <c r="N166" s="260" t="s">
        <v>313</v>
      </c>
      <c r="O166" s="563"/>
      <c r="P166" s="304">
        <v>0</v>
      </c>
      <c r="Q166" s="303">
        <v>0</v>
      </c>
      <c r="R166" s="260" t="s">
        <v>313</v>
      </c>
      <c r="S166" s="563"/>
      <c r="T166" s="304">
        <v>0</v>
      </c>
      <c r="U166" s="303">
        <v>0</v>
      </c>
    </row>
    <row r="167" spans="1:21" ht="39.6" x14ac:dyDescent="0.25">
      <c r="A167" s="25" t="s">
        <v>51</v>
      </c>
      <c r="B167" s="30" t="s">
        <v>99</v>
      </c>
      <c r="C167" s="26" t="s">
        <v>131</v>
      </c>
      <c r="D167" s="98">
        <f t="shared" si="12"/>
        <v>178.59</v>
      </c>
      <c r="E167" s="98">
        <f t="shared" si="12"/>
        <v>84.254999999999995</v>
      </c>
      <c r="F167" s="208" t="s">
        <v>99</v>
      </c>
      <c r="G167" s="202" t="s">
        <v>131</v>
      </c>
      <c r="H167" s="140">
        <f>H168+H169+H170</f>
        <v>178.59</v>
      </c>
      <c r="I167" s="140">
        <f>I168+I169+I170</f>
        <v>84.254999999999995</v>
      </c>
      <c r="J167" s="208" t="s">
        <v>99</v>
      </c>
      <c r="K167" s="202" t="s">
        <v>131</v>
      </c>
      <c r="L167" s="140">
        <f>L168+L169+L170</f>
        <v>0</v>
      </c>
      <c r="M167" s="140">
        <f>M168+M169+M170</f>
        <v>0</v>
      </c>
      <c r="N167" s="208" t="s">
        <v>99</v>
      </c>
      <c r="O167" s="202" t="s">
        <v>131</v>
      </c>
      <c r="P167" s="140">
        <f>P168+P169+P170</f>
        <v>0</v>
      </c>
      <c r="Q167" s="140">
        <f>Q168+Q169+Q170</f>
        <v>0</v>
      </c>
      <c r="R167" s="208" t="s">
        <v>99</v>
      </c>
      <c r="S167" s="202" t="s">
        <v>131</v>
      </c>
      <c r="T167" s="140">
        <f>T168+T169+T170</f>
        <v>0</v>
      </c>
      <c r="U167" s="140">
        <f>U168+U169+U170</f>
        <v>0</v>
      </c>
    </row>
    <row r="168" spans="1:21" x14ac:dyDescent="0.25">
      <c r="A168" s="27" t="s">
        <v>234</v>
      </c>
      <c r="B168" s="24" t="s">
        <v>85</v>
      </c>
      <c r="C168" s="34"/>
      <c r="D168" s="153">
        <f t="shared" si="12"/>
        <v>51.4</v>
      </c>
      <c r="E168" s="153">
        <f t="shared" si="12"/>
        <v>40.409999999999997</v>
      </c>
      <c r="F168" s="397" t="s">
        <v>85</v>
      </c>
      <c r="G168" s="402"/>
      <c r="H168" s="304">
        <v>51.4</v>
      </c>
      <c r="I168" s="303">
        <v>40.409999999999997</v>
      </c>
      <c r="J168" s="397" t="s">
        <v>85</v>
      </c>
      <c r="K168" s="402"/>
      <c r="L168" s="304">
        <v>0</v>
      </c>
      <c r="M168" s="303">
        <v>0</v>
      </c>
      <c r="N168" s="397" t="s">
        <v>85</v>
      </c>
      <c r="O168" s="402"/>
      <c r="P168" s="304">
        <v>0</v>
      </c>
      <c r="Q168" s="303">
        <v>0</v>
      </c>
      <c r="R168" s="397" t="s">
        <v>85</v>
      </c>
      <c r="S168" s="402"/>
      <c r="T168" s="304">
        <v>0</v>
      </c>
      <c r="U168" s="303">
        <v>0</v>
      </c>
    </row>
    <row r="169" spans="1:21" x14ac:dyDescent="0.25">
      <c r="A169" s="27" t="s">
        <v>296</v>
      </c>
      <c r="B169" s="33" t="s">
        <v>86</v>
      </c>
      <c r="C169" s="34"/>
      <c r="D169" s="153">
        <f t="shared" si="12"/>
        <v>112.19</v>
      </c>
      <c r="E169" s="153">
        <f t="shared" si="12"/>
        <v>43.844999999999999</v>
      </c>
      <c r="F169" s="376" t="s">
        <v>86</v>
      </c>
      <c r="G169" s="402"/>
      <c r="H169" s="304">
        <v>112.19</v>
      </c>
      <c r="I169" s="303">
        <v>43.844999999999999</v>
      </c>
      <c r="J169" s="376" t="s">
        <v>86</v>
      </c>
      <c r="K169" s="402"/>
      <c r="L169" s="304">
        <v>0</v>
      </c>
      <c r="M169" s="303">
        <v>0</v>
      </c>
      <c r="N169" s="376" t="s">
        <v>86</v>
      </c>
      <c r="O169" s="402"/>
      <c r="P169" s="304">
        <v>0</v>
      </c>
      <c r="Q169" s="303">
        <v>0</v>
      </c>
      <c r="R169" s="376" t="s">
        <v>86</v>
      </c>
      <c r="S169" s="402"/>
      <c r="T169" s="304">
        <v>0</v>
      </c>
      <c r="U169" s="303">
        <v>0</v>
      </c>
    </row>
    <row r="170" spans="1:21" x14ac:dyDescent="0.25">
      <c r="A170" s="31" t="s">
        <v>297</v>
      </c>
      <c r="B170" s="33" t="s">
        <v>88</v>
      </c>
      <c r="C170" s="34"/>
      <c r="D170" s="153">
        <f t="shared" si="12"/>
        <v>15</v>
      </c>
      <c r="E170" s="153">
        <f t="shared" si="12"/>
        <v>0</v>
      </c>
      <c r="F170" s="376" t="s">
        <v>88</v>
      </c>
      <c r="G170" s="402"/>
      <c r="H170" s="304">
        <v>15</v>
      </c>
      <c r="I170" s="303">
        <v>0</v>
      </c>
      <c r="J170" s="376" t="s">
        <v>88</v>
      </c>
      <c r="K170" s="402"/>
      <c r="L170" s="304">
        <v>0</v>
      </c>
      <c r="M170" s="303">
        <v>0</v>
      </c>
      <c r="N170" s="376" t="s">
        <v>88</v>
      </c>
      <c r="O170" s="402"/>
      <c r="P170" s="304">
        <v>0</v>
      </c>
      <c r="Q170" s="303">
        <v>0</v>
      </c>
      <c r="R170" s="376" t="s">
        <v>88</v>
      </c>
      <c r="S170" s="402"/>
      <c r="T170" s="304">
        <v>0</v>
      </c>
      <c r="U170" s="303">
        <v>0</v>
      </c>
    </row>
    <row r="171" spans="1:21" ht="26.4" x14ac:dyDescent="0.25">
      <c r="A171" s="66" t="s">
        <v>186</v>
      </c>
      <c r="B171" s="43" t="s">
        <v>176</v>
      </c>
      <c r="C171" s="26" t="s">
        <v>133</v>
      </c>
      <c r="D171" s="98">
        <f t="shared" si="12"/>
        <v>0</v>
      </c>
      <c r="E171" s="98">
        <f t="shared" si="12"/>
        <v>0</v>
      </c>
      <c r="F171" s="95" t="s">
        <v>176</v>
      </c>
      <c r="G171" s="202" t="s">
        <v>133</v>
      </c>
      <c r="H171" s="140">
        <f>+H172</f>
        <v>0</v>
      </c>
      <c r="I171" s="140">
        <f>+I172</f>
        <v>0</v>
      </c>
      <c r="J171" s="95" t="s">
        <v>176</v>
      </c>
      <c r="K171" s="202" t="s">
        <v>133</v>
      </c>
      <c r="L171" s="140">
        <f>+L172</f>
        <v>0</v>
      </c>
      <c r="M171" s="140">
        <f>+M172</f>
        <v>0</v>
      </c>
      <c r="N171" s="95" t="s">
        <v>176</v>
      </c>
      <c r="O171" s="202" t="s">
        <v>133</v>
      </c>
      <c r="P171" s="140">
        <f>+P172</f>
        <v>0</v>
      </c>
      <c r="Q171" s="140">
        <f>+Q172</f>
        <v>0</v>
      </c>
      <c r="R171" s="95" t="s">
        <v>176</v>
      </c>
      <c r="S171" s="202" t="s">
        <v>133</v>
      </c>
      <c r="T171" s="140">
        <f>+T172</f>
        <v>0</v>
      </c>
      <c r="U171" s="140">
        <f>+U172</f>
        <v>0</v>
      </c>
    </row>
    <row r="172" spans="1:21" x14ac:dyDescent="0.25">
      <c r="A172" s="66"/>
      <c r="B172" s="260" t="s">
        <v>335</v>
      </c>
      <c r="C172" s="41"/>
      <c r="D172" s="153">
        <f t="shared" si="12"/>
        <v>0</v>
      </c>
      <c r="E172" s="153">
        <f t="shared" si="12"/>
        <v>0</v>
      </c>
      <c r="F172" s="260" t="s">
        <v>335</v>
      </c>
      <c r="G172" s="204"/>
      <c r="H172" s="22">
        <v>0</v>
      </c>
      <c r="I172" s="22">
        <v>0</v>
      </c>
      <c r="J172" s="260" t="s">
        <v>335</v>
      </c>
      <c r="K172" s="204"/>
      <c r="L172" s="22">
        <v>0</v>
      </c>
      <c r="M172" s="22">
        <v>0</v>
      </c>
      <c r="N172" s="260" t="s">
        <v>335</v>
      </c>
      <c r="O172" s="204"/>
      <c r="P172" s="22">
        <v>0</v>
      </c>
      <c r="Q172" s="22">
        <v>0</v>
      </c>
      <c r="R172" s="260" t="s">
        <v>335</v>
      </c>
      <c r="S172" s="204"/>
      <c r="T172" s="22">
        <v>0</v>
      </c>
      <c r="U172" s="22">
        <v>0</v>
      </c>
    </row>
    <row r="173" spans="1:21" x14ac:dyDescent="0.25">
      <c r="A173" s="96" t="s">
        <v>365</v>
      </c>
      <c r="B173" s="88" t="s">
        <v>364</v>
      </c>
      <c r="C173" s="159" t="s">
        <v>172</v>
      </c>
      <c r="D173" s="98">
        <f t="shared" si="12"/>
        <v>0</v>
      </c>
      <c r="E173" s="98">
        <f t="shared" si="12"/>
        <v>0</v>
      </c>
      <c r="F173" s="88" t="s">
        <v>364</v>
      </c>
      <c r="G173" s="159" t="s">
        <v>172</v>
      </c>
      <c r="H173" s="140">
        <f>+H174</f>
        <v>0</v>
      </c>
      <c r="I173" s="140">
        <f>+I174</f>
        <v>0</v>
      </c>
      <c r="J173" s="88" t="s">
        <v>364</v>
      </c>
      <c r="K173" s="159" t="s">
        <v>172</v>
      </c>
      <c r="L173" s="140">
        <f>+L174</f>
        <v>0</v>
      </c>
      <c r="M173" s="140">
        <f>+M174</f>
        <v>0</v>
      </c>
      <c r="N173" s="88" t="s">
        <v>364</v>
      </c>
      <c r="O173" s="159" t="s">
        <v>172</v>
      </c>
      <c r="P173" s="140">
        <f>+P174</f>
        <v>0</v>
      </c>
      <c r="Q173" s="140">
        <f>+Q174</f>
        <v>0</v>
      </c>
      <c r="R173" s="88" t="s">
        <v>364</v>
      </c>
      <c r="S173" s="159" t="s">
        <v>172</v>
      </c>
      <c r="T173" s="140">
        <f>+T174</f>
        <v>0</v>
      </c>
      <c r="U173" s="140">
        <f>+U174</f>
        <v>0</v>
      </c>
    </row>
    <row r="174" spans="1:21" x14ac:dyDescent="0.25">
      <c r="A174" s="163"/>
      <c r="B174" s="435" t="s">
        <v>576</v>
      </c>
      <c r="C174" s="159"/>
      <c r="D174" s="153">
        <f t="shared" si="12"/>
        <v>0</v>
      </c>
      <c r="E174" s="153">
        <f t="shared" si="12"/>
        <v>0</v>
      </c>
      <c r="F174" s="435" t="s">
        <v>511</v>
      </c>
      <c r="G174" s="159"/>
      <c r="H174" s="304">
        <v>0</v>
      </c>
      <c r="I174" s="304">
        <v>0</v>
      </c>
      <c r="J174" s="435" t="s">
        <v>511</v>
      </c>
      <c r="K174" s="159"/>
      <c r="L174" s="304">
        <v>0</v>
      </c>
      <c r="M174" s="304">
        <v>0</v>
      </c>
      <c r="N174" s="435" t="s">
        <v>511</v>
      </c>
      <c r="O174" s="159"/>
      <c r="P174" s="304">
        <v>0</v>
      </c>
      <c r="Q174" s="304">
        <v>0</v>
      </c>
      <c r="R174" s="435" t="s">
        <v>511</v>
      </c>
      <c r="S174" s="159"/>
      <c r="T174" s="304">
        <v>0</v>
      </c>
      <c r="U174" s="304">
        <v>0</v>
      </c>
    </row>
    <row r="175" spans="1:21" ht="15" customHeight="1" x14ac:dyDescent="0.25">
      <c r="A175" s="66" t="s">
        <v>352</v>
      </c>
      <c r="B175" s="26" t="s">
        <v>72</v>
      </c>
      <c r="C175" s="26" t="s">
        <v>128</v>
      </c>
      <c r="D175" s="98">
        <f t="shared" si="12"/>
        <v>8.4</v>
      </c>
      <c r="E175" s="98">
        <f t="shared" si="12"/>
        <v>0</v>
      </c>
      <c r="F175" s="202" t="s">
        <v>72</v>
      </c>
      <c r="G175" s="202" t="s">
        <v>128</v>
      </c>
      <c r="H175" s="140">
        <f>H176</f>
        <v>8.4</v>
      </c>
      <c r="I175" s="140">
        <f>I176</f>
        <v>0</v>
      </c>
      <c r="J175" s="202" t="s">
        <v>72</v>
      </c>
      <c r="K175" s="202" t="s">
        <v>128</v>
      </c>
      <c r="L175" s="140">
        <f>L176</f>
        <v>0</v>
      </c>
      <c r="M175" s="140">
        <f>M176</f>
        <v>0</v>
      </c>
      <c r="N175" s="202" t="s">
        <v>72</v>
      </c>
      <c r="O175" s="202" t="s">
        <v>128</v>
      </c>
      <c r="P175" s="140">
        <f>P176</f>
        <v>0</v>
      </c>
      <c r="Q175" s="140">
        <f>Q176</f>
        <v>0</v>
      </c>
      <c r="R175" s="202" t="s">
        <v>72</v>
      </c>
      <c r="S175" s="202" t="s">
        <v>128</v>
      </c>
      <c r="T175" s="140">
        <f>T176</f>
        <v>0</v>
      </c>
      <c r="U175" s="140">
        <f>U176</f>
        <v>0</v>
      </c>
    </row>
    <row r="176" spans="1:21" x14ac:dyDescent="0.25">
      <c r="A176" s="27" t="s">
        <v>298</v>
      </c>
      <c r="B176" s="23" t="s">
        <v>102</v>
      </c>
      <c r="C176" s="40"/>
      <c r="D176" s="153">
        <f t="shared" si="12"/>
        <v>8.4</v>
      </c>
      <c r="E176" s="153">
        <f t="shared" si="12"/>
        <v>0</v>
      </c>
      <c r="F176" s="375" t="s">
        <v>102</v>
      </c>
      <c r="G176" s="203"/>
      <c r="H176" s="403">
        <v>8.4</v>
      </c>
      <c r="I176" s="404">
        <v>0</v>
      </c>
      <c r="J176" s="375" t="s">
        <v>102</v>
      </c>
      <c r="K176" s="203"/>
      <c r="L176" s="403">
        <v>0</v>
      </c>
      <c r="M176" s="404">
        <v>0</v>
      </c>
      <c r="N176" s="375" t="s">
        <v>102</v>
      </c>
      <c r="O176" s="203"/>
      <c r="P176" s="403">
        <v>0</v>
      </c>
      <c r="Q176" s="404">
        <v>0</v>
      </c>
      <c r="R176" s="375" t="s">
        <v>102</v>
      </c>
      <c r="S176" s="203"/>
      <c r="T176" s="403">
        <v>0</v>
      </c>
      <c r="U176" s="404">
        <v>0</v>
      </c>
    </row>
    <row r="177" spans="1:21" x14ac:dyDescent="0.25">
      <c r="A177" s="25" t="s">
        <v>52</v>
      </c>
      <c r="B177" s="290" t="s">
        <v>6</v>
      </c>
      <c r="C177" s="290"/>
      <c r="D177" s="410">
        <f t="shared" si="12"/>
        <v>211.27999999999997</v>
      </c>
      <c r="E177" s="410">
        <f t="shared" si="12"/>
        <v>130.97</v>
      </c>
      <c r="F177" s="271" t="s">
        <v>6</v>
      </c>
      <c r="G177" s="271"/>
      <c r="H177" s="436">
        <f>H178+H181+H183+H188+H190</f>
        <v>211.27999999999997</v>
      </c>
      <c r="I177" s="436">
        <f>I178+I181+I183+I188+I190</f>
        <v>130.97</v>
      </c>
      <c r="J177" s="271" t="s">
        <v>6</v>
      </c>
      <c r="K177" s="271"/>
      <c r="L177" s="436">
        <f>L178+L181+L183+L188+L190</f>
        <v>0</v>
      </c>
      <c r="M177" s="436">
        <f>M178+M181+M183+M188+M190</f>
        <v>0</v>
      </c>
      <c r="N177" s="271" t="s">
        <v>6</v>
      </c>
      <c r="O177" s="271"/>
      <c r="P177" s="436">
        <f>P178+P181+P183+P188+P190</f>
        <v>0</v>
      </c>
      <c r="Q177" s="436">
        <f>Q178+Q181+Q183+Q188+Q190</f>
        <v>0</v>
      </c>
      <c r="R177" s="271" t="s">
        <v>6</v>
      </c>
      <c r="S177" s="271"/>
      <c r="T177" s="436">
        <f>T178+T181+T183+T188+T190</f>
        <v>0</v>
      </c>
      <c r="U177" s="436">
        <f>U178+U181+U183+U188+U190</f>
        <v>0</v>
      </c>
    </row>
    <row r="178" spans="1:21" x14ac:dyDescent="0.25">
      <c r="A178" s="25" t="s">
        <v>54</v>
      </c>
      <c r="B178" s="26" t="s">
        <v>97</v>
      </c>
      <c r="C178" s="39" t="s">
        <v>127</v>
      </c>
      <c r="D178" s="98">
        <f t="shared" si="12"/>
        <v>5.2</v>
      </c>
      <c r="E178" s="98">
        <f t="shared" si="12"/>
        <v>0</v>
      </c>
      <c r="F178" s="202" t="s">
        <v>97</v>
      </c>
      <c r="G178" s="202" t="s">
        <v>127</v>
      </c>
      <c r="H178" s="140">
        <f>H179+H180</f>
        <v>5.2</v>
      </c>
      <c r="I178" s="140">
        <f>I179+I180</f>
        <v>0</v>
      </c>
      <c r="J178" s="202" t="s">
        <v>97</v>
      </c>
      <c r="K178" s="202" t="s">
        <v>127</v>
      </c>
      <c r="L178" s="140">
        <f>L179+L180</f>
        <v>0</v>
      </c>
      <c r="M178" s="140">
        <f>M179+M180</f>
        <v>0</v>
      </c>
      <c r="N178" s="202" t="s">
        <v>97</v>
      </c>
      <c r="O178" s="202" t="s">
        <v>127</v>
      </c>
      <c r="P178" s="140">
        <f>P179+P180</f>
        <v>0</v>
      </c>
      <c r="Q178" s="140">
        <f>Q179+Q180</f>
        <v>0</v>
      </c>
      <c r="R178" s="202" t="s">
        <v>97</v>
      </c>
      <c r="S178" s="202" t="s">
        <v>127</v>
      </c>
      <c r="T178" s="140">
        <f>T179+T180</f>
        <v>0</v>
      </c>
      <c r="U178" s="140">
        <f>U179+U180</f>
        <v>0</v>
      </c>
    </row>
    <row r="179" spans="1:21" x14ac:dyDescent="0.25">
      <c r="A179" s="27" t="s">
        <v>295</v>
      </c>
      <c r="B179" s="76" t="s">
        <v>87</v>
      </c>
      <c r="C179" s="39"/>
      <c r="D179" s="153">
        <f t="shared" si="12"/>
        <v>0.4</v>
      </c>
      <c r="E179" s="153">
        <f t="shared" si="12"/>
        <v>0</v>
      </c>
      <c r="F179" s="397" t="s">
        <v>87</v>
      </c>
      <c r="G179" s="353"/>
      <c r="H179" s="304">
        <v>0.4</v>
      </c>
      <c r="I179" s="303">
        <v>0</v>
      </c>
      <c r="J179" s="397" t="s">
        <v>87</v>
      </c>
      <c r="K179" s="353"/>
      <c r="L179" s="304">
        <v>0</v>
      </c>
      <c r="M179" s="303">
        <v>0</v>
      </c>
      <c r="N179" s="397" t="s">
        <v>87</v>
      </c>
      <c r="O179" s="353"/>
      <c r="P179" s="304">
        <v>0</v>
      </c>
      <c r="Q179" s="303">
        <v>0</v>
      </c>
      <c r="R179" s="397" t="s">
        <v>87</v>
      </c>
      <c r="S179" s="353"/>
      <c r="T179" s="304">
        <v>0</v>
      </c>
      <c r="U179" s="303">
        <v>0</v>
      </c>
    </row>
    <row r="180" spans="1:21" ht="15" customHeight="1" x14ac:dyDescent="0.25">
      <c r="A180" s="27" t="s">
        <v>294</v>
      </c>
      <c r="B180" s="77" t="s">
        <v>138</v>
      </c>
      <c r="C180" s="40"/>
      <c r="D180" s="153">
        <f t="shared" si="12"/>
        <v>4.8</v>
      </c>
      <c r="E180" s="153">
        <f t="shared" si="12"/>
        <v>0</v>
      </c>
      <c r="F180" s="433" t="s">
        <v>138</v>
      </c>
      <c r="G180" s="204"/>
      <c r="H180" s="304">
        <v>4.8</v>
      </c>
      <c r="I180" s="303">
        <v>0</v>
      </c>
      <c r="J180" s="433" t="s">
        <v>138</v>
      </c>
      <c r="K180" s="204"/>
      <c r="L180" s="304">
        <v>0</v>
      </c>
      <c r="M180" s="303">
        <v>0</v>
      </c>
      <c r="N180" s="433" t="s">
        <v>138</v>
      </c>
      <c r="O180" s="204"/>
      <c r="P180" s="304">
        <v>0</v>
      </c>
      <c r="Q180" s="303">
        <v>0</v>
      </c>
      <c r="R180" s="433" t="s">
        <v>138</v>
      </c>
      <c r="S180" s="204"/>
      <c r="T180" s="304">
        <v>0</v>
      </c>
      <c r="U180" s="303">
        <v>0</v>
      </c>
    </row>
    <row r="181" spans="1:21" ht="28.5" customHeight="1" x14ac:dyDescent="0.25">
      <c r="A181" s="25" t="s">
        <v>55</v>
      </c>
      <c r="B181" s="30" t="s">
        <v>98</v>
      </c>
      <c r="C181" s="560" t="s">
        <v>129</v>
      </c>
      <c r="D181" s="98">
        <f t="shared" si="12"/>
        <v>17.63</v>
      </c>
      <c r="E181" s="98">
        <f t="shared" si="12"/>
        <v>17.37</v>
      </c>
      <c r="F181" s="208" t="s">
        <v>98</v>
      </c>
      <c r="G181" s="562" t="s">
        <v>129</v>
      </c>
      <c r="H181" s="140">
        <f>H182</f>
        <v>17.63</v>
      </c>
      <c r="I181" s="140">
        <f>I182</f>
        <v>17.37</v>
      </c>
      <c r="J181" s="208" t="s">
        <v>98</v>
      </c>
      <c r="K181" s="562" t="s">
        <v>129</v>
      </c>
      <c r="L181" s="140">
        <f>L182</f>
        <v>0</v>
      </c>
      <c r="M181" s="140">
        <f>M182</f>
        <v>0</v>
      </c>
      <c r="N181" s="208" t="s">
        <v>98</v>
      </c>
      <c r="O181" s="562" t="s">
        <v>129</v>
      </c>
      <c r="P181" s="140">
        <f>P182</f>
        <v>0</v>
      </c>
      <c r="Q181" s="140">
        <f>Q182</f>
        <v>0</v>
      </c>
      <c r="R181" s="208" t="s">
        <v>98</v>
      </c>
      <c r="S181" s="562" t="s">
        <v>129</v>
      </c>
      <c r="T181" s="140">
        <f>T182</f>
        <v>0</v>
      </c>
      <c r="U181" s="140">
        <f>U182</f>
        <v>0</v>
      </c>
    </row>
    <row r="182" spans="1:21" ht="15" customHeight="1" x14ac:dyDescent="0.25">
      <c r="A182" s="27" t="s">
        <v>119</v>
      </c>
      <c r="B182" s="53" t="s">
        <v>313</v>
      </c>
      <c r="C182" s="561"/>
      <c r="D182" s="153">
        <f t="shared" si="12"/>
        <v>17.63</v>
      </c>
      <c r="E182" s="153">
        <f t="shared" si="12"/>
        <v>17.37</v>
      </c>
      <c r="F182" s="260" t="s">
        <v>313</v>
      </c>
      <c r="G182" s="563"/>
      <c r="H182" s="304">
        <v>17.63</v>
      </c>
      <c r="I182" s="303">
        <v>17.37</v>
      </c>
      <c r="J182" s="260" t="s">
        <v>313</v>
      </c>
      <c r="K182" s="563"/>
      <c r="L182" s="304">
        <v>0</v>
      </c>
      <c r="M182" s="303">
        <v>0</v>
      </c>
      <c r="N182" s="260" t="s">
        <v>313</v>
      </c>
      <c r="O182" s="563"/>
      <c r="P182" s="304">
        <v>0</v>
      </c>
      <c r="Q182" s="303">
        <v>0</v>
      </c>
      <c r="R182" s="260" t="s">
        <v>313</v>
      </c>
      <c r="S182" s="563"/>
      <c r="T182" s="304">
        <v>0</v>
      </c>
      <c r="U182" s="303">
        <v>0</v>
      </c>
    </row>
    <row r="183" spans="1:21" ht="39.6" x14ac:dyDescent="0.25">
      <c r="A183" s="25" t="s">
        <v>187</v>
      </c>
      <c r="B183" s="30" t="s">
        <v>99</v>
      </c>
      <c r="C183" s="557" t="s">
        <v>131</v>
      </c>
      <c r="D183" s="98">
        <f t="shared" si="12"/>
        <v>180.45</v>
      </c>
      <c r="E183" s="98">
        <f t="shared" si="12"/>
        <v>110.4</v>
      </c>
      <c r="F183" s="208" t="s">
        <v>99</v>
      </c>
      <c r="G183" s="202" t="s">
        <v>131</v>
      </c>
      <c r="H183" s="140">
        <f>H184+H185+H186+H187</f>
        <v>180.45</v>
      </c>
      <c r="I183" s="140">
        <f>I184+I185+I186+I187</f>
        <v>110.4</v>
      </c>
      <c r="J183" s="208" t="s">
        <v>99</v>
      </c>
      <c r="K183" s="202" t="s">
        <v>131</v>
      </c>
      <c r="L183" s="140">
        <f>L184+L185+L186+L187</f>
        <v>0</v>
      </c>
      <c r="M183" s="140">
        <f>M184+M185+M186+M187</f>
        <v>0</v>
      </c>
      <c r="N183" s="208" t="s">
        <v>99</v>
      </c>
      <c r="O183" s="202" t="s">
        <v>131</v>
      </c>
      <c r="P183" s="140">
        <f>P184+P185+P186+P187</f>
        <v>0</v>
      </c>
      <c r="Q183" s="140">
        <f>Q184+Q185+Q186+Q187</f>
        <v>0</v>
      </c>
      <c r="R183" s="208" t="s">
        <v>99</v>
      </c>
      <c r="S183" s="202" t="s">
        <v>131</v>
      </c>
      <c r="T183" s="140">
        <f>T184+T185+T186+T187</f>
        <v>0</v>
      </c>
      <c r="U183" s="140">
        <f>U184+U185+U186+U187</f>
        <v>0</v>
      </c>
    </row>
    <row r="184" spans="1:21" x14ac:dyDescent="0.25">
      <c r="A184" s="27" t="s">
        <v>234</v>
      </c>
      <c r="B184" s="76" t="s">
        <v>85</v>
      </c>
      <c r="C184" s="558"/>
      <c r="D184" s="153">
        <f t="shared" si="12"/>
        <v>94.5</v>
      </c>
      <c r="E184" s="153">
        <f t="shared" si="12"/>
        <v>73.2</v>
      </c>
      <c r="F184" s="397" t="s">
        <v>85</v>
      </c>
      <c r="G184" s="402"/>
      <c r="H184" s="304">
        <v>94.5</v>
      </c>
      <c r="I184" s="303">
        <v>73.2</v>
      </c>
      <c r="J184" s="397" t="s">
        <v>85</v>
      </c>
      <c r="K184" s="402"/>
      <c r="L184" s="304">
        <v>0</v>
      </c>
      <c r="M184" s="303">
        <v>0</v>
      </c>
      <c r="N184" s="397" t="s">
        <v>85</v>
      </c>
      <c r="O184" s="402"/>
      <c r="P184" s="304">
        <v>0</v>
      </c>
      <c r="Q184" s="303">
        <v>0</v>
      </c>
      <c r="R184" s="397" t="s">
        <v>85</v>
      </c>
      <c r="S184" s="402"/>
      <c r="T184" s="304">
        <v>0</v>
      </c>
      <c r="U184" s="303">
        <v>0</v>
      </c>
    </row>
    <row r="185" spans="1:21" x14ac:dyDescent="0.25">
      <c r="A185" s="27" t="s">
        <v>296</v>
      </c>
      <c r="B185" s="53" t="s">
        <v>86</v>
      </c>
      <c r="C185" s="558"/>
      <c r="D185" s="153">
        <f t="shared" si="12"/>
        <v>53.95</v>
      </c>
      <c r="E185" s="153">
        <f t="shared" si="12"/>
        <v>24</v>
      </c>
      <c r="F185" s="376" t="s">
        <v>86</v>
      </c>
      <c r="G185" s="402"/>
      <c r="H185" s="304">
        <v>53.95</v>
      </c>
      <c r="I185" s="303">
        <v>24</v>
      </c>
      <c r="J185" s="376" t="s">
        <v>86</v>
      </c>
      <c r="K185" s="402"/>
      <c r="L185" s="304">
        <v>0</v>
      </c>
      <c r="M185" s="303">
        <v>0</v>
      </c>
      <c r="N185" s="376" t="s">
        <v>86</v>
      </c>
      <c r="O185" s="402"/>
      <c r="P185" s="304">
        <v>0</v>
      </c>
      <c r="Q185" s="303">
        <v>0</v>
      </c>
      <c r="R185" s="376" t="s">
        <v>86</v>
      </c>
      <c r="S185" s="402"/>
      <c r="T185" s="304">
        <v>0</v>
      </c>
      <c r="U185" s="303">
        <v>0</v>
      </c>
    </row>
    <row r="186" spans="1:21" x14ac:dyDescent="0.25">
      <c r="A186" s="31" t="s">
        <v>297</v>
      </c>
      <c r="B186" s="33" t="s">
        <v>88</v>
      </c>
      <c r="C186" s="558"/>
      <c r="D186" s="153">
        <f t="shared" si="12"/>
        <v>8.6999999999999993</v>
      </c>
      <c r="E186" s="153">
        <f t="shared" si="12"/>
        <v>0</v>
      </c>
      <c r="F186" s="418" t="s">
        <v>88</v>
      </c>
      <c r="G186" s="402"/>
      <c r="H186" s="304">
        <v>8.6999999999999993</v>
      </c>
      <c r="I186" s="303">
        <v>0</v>
      </c>
      <c r="J186" s="418" t="s">
        <v>88</v>
      </c>
      <c r="K186" s="402"/>
      <c r="L186" s="304">
        <v>0</v>
      </c>
      <c r="M186" s="303">
        <v>0</v>
      </c>
      <c r="N186" s="418" t="s">
        <v>88</v>
      </c>
      <c r="O186" s="402"/>
      <c r="P186" s="304">
        <v>0</v>
      </c>
      <c r="Q186" s="303">
        <v>0</v>
      </c>
      <c r="R186" s="418" t="s">
        <v>88</v>
      </c>
      <c r="S186" s="402"/>
      <c r="T186" s="304">
        <v>0</v>
      </c>
      <c r="U186" s="303">
        <v>0</v>
      </c>
    </row>
    <row r="187" spans="1:21" x14ac:dyDescent="0.25">
      <c r="A187" s="31" t="s">
        <v>149</v>
      </c>
      <c r="B187" s="53" t="s">
        <v>158</v>
      </c>
      <c r="C187" s="559"/>
      <c r="D187" s="153">
        <f t="shared" si="12"/>
        <v>23.3</v>
      </c>
      <c r="E187" s="153">
        <f t="shared" si="12"/>
        <v>13.2</v>
      </c>
      <c r="F187" s="260" t="s">
        <v>158</v>
      </c>
      <c r="G187" s="204"/>
      <c r="H187" s="304">
        <v>23.3</v>
      </c>
      <c r="I187" s="304">
        <v>13.2</v>
      </c>
      <c r="J187" s="260" t="s">
        <v>158</v>
      </c>
      <c r="K187" s="204"/>
      <c r="L187" s="304">
        <v>0</v>
      </c>
      <c r="M187" s="304">
        <v>0</v>
      </c>
      <c r="N187" s="260" t="s">
        <v>158</v>
      </c>
      <c r="O187" s="204"/>
      <c r="P187" s="304">
        <v>0</v>
      </c>
      <c r="Q187" s="304">
        <v>0</v>
      </c>
      <c r="R187" s="260" t="s">
        <v>158</v>
      </c>
      <c r="S187" s="204"/>
      <c r="T187" s="304">
        <v>0</v>
      </c>
      <c r="U187" s="304">
        <v>0</v>
      </c>
    </row>
    <row r="188" spans="1:21" ht="26.4" x14ac:dyDescent="0.25">
      <c r="A188" s="25" t="s">
        <v>188</v>
      </c>
      <c r="B188" s="43" t="s">
        <v>176</v>
      </c>
      <c r="C188" s="26" t="s">
        <v>133</v>
      </c>
      <c r="D188" s="98">
        <f t="shared" si="12"/>
        <v>3.3</v>
      </c>
      <c r="E188" s="98">
        <f t="shared" si="12"/>
        <v>3.2</v>
      </c>
      <c r="F188" s="95" t="s">
        <v>176</v>
      </c>
      <c r="G188" s="202" t="s">
        <v>133</v>
      </c>
      <c r="H188" s="140">
        <f>H189</f>
        <v>3.3</v>
      </c>
      <c r="I188" s="140">
        <f>I189</f>
        <v>3.2</v>
      </c>
      <c r="J188" s="95" t="s">
        <v>176</v>
      </c>
      <c r="K188" s="202" t="s">
        <v>133</v>
      </c>
      <c r="L188" s="140">
        <f>L189</f>
        <v>0</v>
      </c>
      <c r="M188" s="140">
        <f>M189</f>
        <v>0</v>
      </c>
      <c r="N188" s="95" t="s">
        <v>176</v>
      </c>
      <c r="O188" s="202" t="s">
        <v>133</v>
      </c>
      <c r="P188" s="140">
        <f>P189</f>
        <v>0</v>
      </c>
      <c r="Q188" s="140">
        <f>Q189</f>
        <v>0</v>
      </c>
      <c r="R188" s="95" t="s">
        <v>176</v>
      </c>
      <c r="S188" s="202" t="s">
        <v>133</v>
      </c>
      <c r="T188" s="140">
        <f>T189</f>
        <v>0</v>
      </c>
      <c r="U188" s="140">
        <f>U189</f>
        <v>0</v>
      </c>
    </row>
    <row r="189" spans="1:21" x14ac:dyDescent="0.25">
      <c r="A189" s="67" t="s">
        <v>334</v>
      </c>
      <c r="B189" s="63" t="s">
        <v>335</v>
      </c>
      <c r="C189" s="34"/>
      <c r="D189" s="153">
        <f t="shared" si="12"/>
        <v>3.3</v>
      </c>
      <c r="E189" s="153">
        <f t="shared" si="12"/>
        <v>3.2</v>
      </c>
      <c r="F189" s="260" t="s">
        <v>335</v>
      </c>
      <c r="G189" s="424"/>
      <c r="H189" s="304">
        <v>3.3</v>
      </c>
      <c r="I189" s="303">
        <v>3.2</v>
      </c>
      <c r="J189" s="260" t="s">
        <v>335</v>
      </c>
      <c r="K189" s="424"/>
      <c r="L189" s="304">
        <v>0</v>
      </c>
      <c r="M189" s="303">
        <v>0</v>
      </c>
      <c r="N189" s="260" t="s">
        <v>335</v>
      </c>
      <c r="O189" s="424"/>
      <c r="P189" s="304">
        <v>0</v>
      </c>
      <c r="Q189" s="303">
        <v>0</v>
      </c>
      <c r="R189" s="260" t="s">
        <v>335</v>
      </c>
      <c r="S189" s="424"/>
      <c r="T189" s="304">
        <v>0</v>
      </c>
      <c r="U189" s="303">
        <v>0</v>
      </c>
    </row>
    <row r="190" spans="1:21" ht="13.5" customHeight="1" x14ac:dyDescent="0.25">
      <c r="A190" s="25" t="s">
        <v>306</v>
      </c>
      <c r="B190" s="26" t="s">
        <v>72</v>
      </c>
      <c r="C190" s="26" t="s">
        <v>128</v>
      </c>
      <c r="D190" s="98">
        <f t="shared" si="12"/>
        <v>4.7</v>
      </c>
      <c r="E190" s="98">
        <f t="shared" si="12"/>
        <v>0</v>
      </c>
      <c r="F190" s="202" t="s">
        <v>72</v>
      </c>
      <c r="G190" s="202" t="s">
        <v>128</v>
      </c>
      <c r="H190" s="140">
        <f>H191</f>
        <v>4.7</v>
      </c>
      <c r="I190" s="140">
        <f>I191</f>
        <v>0</v>
      </c>
      <c r="J190" s="202" t="s">
        <v>72</v>
      </c>
      <c r="K190" s="202" t="s">
        <v>128</v>
      </c>
      <c r="L190" s="140">
        <f>L191</f>
        <v>0</v>
      </c>
      <c r="M190" s="140">
        <f>M191</f>
        <v>0</v>
      </c>
      <c r="N190" s="202" t="s">
        <v>72</v>
      </c>
      <c r="O190" s="202" t="s">
        <v>128</v>
      </c>
      <c r="P190" s="140">
        <f>P191</f>
        <v>0</v>
      </c>
      <c r="Q190" s="140">
        <f>Q191</f>
        <v>0</v>
      </c>
      <c r="R190" s="202" t="s">
        <v>72</v>
      </c>
      <c r="S190" s="202" t="s">
        <v>128</v>
      </c>
      <c r="T190" s="140">
        <f>T191</f>
        <v>0</v>
      </c>
      <c r="U190" s="140">
        <f>U191</f>
        <v>0</v>
      </c>
    </row>
    <row r="191" spans="1:21" ht="13.5" customHeight="1" x14ac:dyDescent="0.25">
      <c r="A191" s="27" t="s">
        <v>298</v>
      </c>
      <c r="B191" s="23" t="s">
        <v>102</v>
      </c>
      <c r="C191" s="26"/>
      <c r="D191" s="153">
        <f t="shared" si="12"/>
        <v>4.7</v>
      </c>
      <c r="E191" s="153">
        <f t="shared" si="12"/>
        <v>0</v>
      </c>
      <c r="F191" s="375" t="s">
        <v>102</v>
      </c>
      <c r="G191" s="203"/>
      <c r="H191" s="403">
        <v>4.7</v>
      </c>
      <c r="I191" s="404">
        <v>0</v>
      </c>
      <c r="J191" s="375" t="s">
        <v>102</v>
      </c>
      <c r="K191" s="203"/>
      <c r="L191" s="403">
        <v>0</v>
      </c>
      <c r="M191" s="404">
        <v>0</v>
      </c>
      <c r="N191" s="375" t="s">
        <v>102</v>
      </c>
      <c r="O191" s="203"/>
      <c r="P191" s="403">
        <v>0</v>
      </c>
      <c r="Q191" s="404">
        <v>0</v>
      </c>
      <c r="R191" s="375" t="s">
        <v>102</v>
      </c>
      <c r="S191" s="203"/>
      <c r="T191" s="403">
        <v>0</v>
      </c>
      <c r="U191" s="404">
        <v>0</v>
      </c>
    </row>
    <row r="192" spans="1:21" x14ac:dyDescent="0.25">
      <c r="A192" s="25" t="s">
        <v>60</v>
      </c>
      <c r="B192" s="290" t="s">
        <v>104</v>
      </c>
      <c r="C192" s="295"/>
      <c r="D192" s="296">
        <f t="shared" si="12"/>
        <v>286.39999999999998</v>
      </c>
      <c r="E192" s="296">
        <f t="shared" si="12"/>
        <v>237.10000000000002</v>
      </c>
      <c r="F192" s="271" t="s">
        <v>104</v>
      </c>
      <c r="G192" s="271"/>
      <c r="H192" s="434">
        <f>H193</f>
        <v>260.23599999999999</v>
      </c>
      <c r="I192" s="434">
        <f>I193</f>
        <v>218.83600000000001</v>
      </c>
      <c r="J192" s="271" t="s">
        <v>104</v>
      </c>
      <c r="K192" s="271"/>
      <c r="L192" s="434">
        <f>L193</f>
        <v>26.164000000000001</v>
      </c>
      <c r="M192" s="434">
        <f>M193</f>
        <v>18.263999999999999</v>
      </c>
      <c r="N192" s="271" t="s">
        <v>104</v>
      </c>
      <c r="O192" s="271"/>
      <c r="P192" s="434">
        <f>P193</f>
        <v>0</v>
      </c>
      <c r="Q192" s="434">
        <f>Q193</f>
        <v>0</v>
      </c>
      <c r="R192" s="271" t="s">
        <v>104</v>
      </c>
      <c r="S192" s="271"/>
      <c r="T192" s="434">
        <f>T193</f>
        <v>0</v>
      </c>
      <c r="U192" s="434">
        <f>U193</f>
        <v>0</v>
      </c>
    </row>
    <row r="193" spans="1:21" ht="29.25" customHeight="1" x14ac:dyDescent="0.25">
      <c r="A193" s="27" t="s">
        <v>61</v>
      </c>
      <c r="B193" s="51" t="s">
        <v>98</v>
      </c>
      <c r="C193" s="437" t="s">
        <v>129</v>
      </c>
      <c r="D193" s="456">
        <f t="shared" si="12"/>
        <v>286.39999999999998</v>
      </c>
      <c r="E193" s="456">
        <f>+I193+M193+Q193+U193</f>
        <v>237.10000000000002</v>
      </c>
      <c r="F193" s="412" t="s">
        <v>98</v>
      </c>
      <c r="G193" s="204" t="s">
        <v>129</v>
      </c>
      <c r="H193" s="303">
        <v>260.23599999999999</v>
      </c>
      <c r="I193" s="303">
        <v>218.83600000000001</v>
      </c>
      <c r="J193" s="412" t="s">
        <v>98</v>
      </c>
      <c r="K193" s="204" t="s">
        <v>129</v>
      </c>
      <c r="L193" s="303">
        <v>26.164000000000001</v>
      </c>
      <c r="M193" s="303">
        <v>18.263999999999999</v>
      </c>
      <c r="N193" s="412" t="s">
        <v>98</v>
      </c>
      <c r="O193" s="204" t="s">
        <v>129</v>
      </c>
      <c r="P193" s="303">
        <v>0</v>
      </c>
      <c r="Q193" s="303">
        <v>0</v>
      </c>
      <c r="R193" s="412" t="s">
        <v>98</v>
      </c>
      <c r="S193" s="204" t="s">
        <v>129</v>
      </c>
      <c r="T193" s="303">
        <v>0</v>
      </c>
      <c r="U193" s="303">
        <v>0</v>
      </c>
    </row>
    <row r="194" spans="1:21" x14ac:dyDescent="0.25">
      <c r="A194" s="25" t="s">
        <v>62</v>
      </c>
      <c r="B194" s="293" t="s">
        <v>386</v>
      </c>
      <c r="C194" s="290"/>
      <c r="D194" s="420">
        <f t="shared" si="12"/>
        <v>427.673</v>
      </c>
      <c r="E194" s="420">
        <f t="shared" si="12"/>
        <v>0</v>
      </c>
      <c r="F194" s="438" t="s">
        <v>386</v>
      </c>
      <c r="G194" s="439"/>
      <c r="H194" s="434">
        <f>H195</f>
        <v>427.673</v>
      </c>
      <c r="I194" s="434">
        <f>I195</f>
        <v>0</v>
      </c>
      <c r="J194" s="438" t="s">
        <v>386</v>
      </c>
      <c r="K194" s="439"/>
      <c r="L194" s="434">
        <f>L195</f>
        <v>0</v>
      </c>
      <c r="M194" s="434">
        <f>M195</f>
        <v>0</v>
      </c>
      <c r="N194" s="438" t="s">
        <v>386</v>
      </c>
      <c r="O194" s="439"/>
      <c r="P194" s="434">
        <f>P195</f>
        <v>0</v>
      </c>
      <c r="Q194" s="434">
        <f>Q195</f>
        <v>0</v>
      </c>
      <c r="R194" s="438" t="s">
        <v>386</v>
      </c>
      <c r="S194" s="439"/>
      <c r="T194" s="434">
        <f>T195</f>
        <v>0</v>
      </c>
      <c r="U194" s="434">
        <f>U195</f>
        <v>0</v>
      </c>
    </row>
    <row r="195" spans="1:21" x14ac:dyDescent="0.25">
      <c r="A195" s="27" t="s">
        <v>63</v>
      </c>
      <c r="B195" s="26" t="s">
        <v>141</v>
      </c>
      <c r="C195" s="557" t="s">
        <v>404</v>
      </c>
      <c r="D195" s="98">
        <f t="shared" si="12"/>
        <v>427.673</v>
      </c>
      <c r="E195" s="98">
        <f t="shared" si="12"/>
        <v>0</v>
      </c>
      <c r="F195" s="202" t="s">
        <v>141</v>
      </c>
      <c r="G195" s="201" t="s">
        <v>404</v>
      </c>
      <c r="H195" s="128">
        <f>H196+H197</f>
        <v>427.673</v>
      </c>
      <c r="I195" s="128">
        <f>I196+I197</f>
        <v>0</v>
      </c>
      <c r="J195" s="202" t="s">
        <v>141</v>
      </c>
      <c r="K195" s="201" t="s">
        <v>404</v>
      </c>
      <c r="L195" s="128">
        <f>L196+L197</f>
        <v>0</v>
      </c>
      <c r="M195" s="128">
        <f>M196+M197</f>
        <v>0</v>
      </c>
      <c r="N195" s="202" t="s">
        <v>141</v>
      </c>
      <c r="O195" s="201" t="s">
        <v>404</v>
      </c>
      <c r="P195" s="128">
        <f>P196+P197</f>
        <v>0</v>
      </c>
      <c r="Q195" s="128">
        <f>Q196+Q197</f>
        <v>0</v>
      </c>
      <c r="R195" s="202" t="s">
        <v>141</v>
      </c>
      <c r="S195" s="201" t="s">
        <v>404</v>
      </c>
      <c r="T195" s="128">
        <f>T196+T197</f>
        <v>0</v>
      </c>
      <c r="U195" s="128">
        <f>U196+U197</f>
        <v>0</v>
      </c>
    </row>
    <row r="196" spans="1:21" x14ac:dyDescent="0.25">
      <c r="A196" s="27" t="s">
        <v>122</v>
      </c>
      <c r="B196" s="33" t="s">
        <v>69</v>
      </c>
      <c r="C196" s="558"/>
      <c r="D196" s="153">
        <f t="shared" si="12"/>
        <v>53.527999999999999</v>
      </c>
      <c r="E196" s="153">
        <f t="shared" si="12"/>
        <v>0</v>
      </c>
      <c r="F196" s="407" t="s">
        <v>69</v>
      </c>
      <c r="G196" s="327"/>
      <c r="H196" s="303">
        <v>53.527999999999999</v>
      </c>
      <c r="I196" s="303">
        <v>0</v>
      </c>
      <c r="J196" s="407" t="s">
        <v>69</v>
      </c>
      <c r="K196" s="327"/>
      <c r="L196" s="303">
        <v>0</v>
      </c>
      <c r="M196" s="303">
        <v>0</v>
      </c>
      <c r="N196" s="407" t="s">
        <v>69</v>
      </c>
      <c r="O196" s="327"/>
      <c r="P196" s="303">
        <v>0</v>
      </c>
      <c r="Q196" s="303">
        <v>0</v>
      </c>
      <c r="R196" s="407" t="s">
        <v>69</v>
      </c>
      <c r="S196" s="327"/>
      <c r="T196" s="303">
        <v>0</v>
      </c>
      <c r="U196" s="303">
        <v>0</v>
      </c>
    </row>
    <row r="197" spans="1:21" x14ac:dyDescent="0.25">
      <c r="A197" s="27" t="s">
        <v>371</v>
      </c>
      <c r="B197" s="33" t="s">
        <v>70</v>
      </c>
      <c r="C197" s="559"/>
      <c r="D197" s="153">
        <f t="shared" si="12"/>
        <v>374.14499999999998</v>
      </c>
      <c r="E197" s="153">
        <f t="shared" si="12"/>
        <v>0</v>
      </c>
      <c r="F197" s="407" t="s">
        <v>70</v>
      </c>
      <c r="G197" s="391"/>
      <c r="H197" s="303">
        <v>374.14499999999998</v>
      </c>
      <c r="I197" s="303">
        <v>0</v>
      </c>
      <c r="J197" s="407" t="s">
        <v>70</v>
      </c>
      <c r="K197" s="391"/>
      <c r="L197" s="303">
        <v>0</v>
      </c>
      <c r="M197" s="303">
        <v>0</v>
      </c>
      <c r="N197" s="407" t="s">
        <v>70</v>
      </c>
      <c r="O197" s="391"/>
      <c r="P197" s="303">
        <v>0</v>
      </c>
      <c r="Q197" s="303">
        <v>0</v>
      </c>
      <c r="R197" s="407" t="s">
        <v>70</v>
      </c>
      <c r="S197" s="391"/>
      <c r="T197" s="303">
        <v>0</v>
      </c>
      <c r="U197" s="303">
        <v>0</v>
      </c>
    </row>
    <row r="198" spans="1:21" x14ac:dyDescent="0.25">
      <c r="A198" s="25" t="s">
        <v>64</v>
      </c>
      <c r="B198" s="287" t="s">
        <v>245</v>
      </c>
      <c r="C198" s="440" t="s">
        <v>127</v>
      </c>
      <c r="D198" s="410">
        <f t="shared" si="12"/>
        <v>61.222000000000001</v>
      </c>
      <c r="E198" s="410">
        <f t="shared" si="12"/>
        <v>53.392000000000003</v>
      </c>
      <c r="F198" s="398" t="s">
        <v>245</v>
      </c>
      <c r="G198" s="439"/>
      <c r="H198" s="270">
        <f>H199</f>
        <v>53.93</v>
      </c>
      <c r="I198" s="270">
        <f>I199</f>
        <v>46.1</v>
      </c>
      <c r="J198" s="398" t="s">
        <v>245</v>
      </c>
      <c r="K198" s="439"/>
      <c r="L198" s="270">
        <f>L199</f>
        <v>7.2919999999999998</v>
      </c>
      <c r="M198" s="270">
        <f>M199</f>
        <v>7.2919999999999998</v>
      </c>
      <c r="N198" s="398" t="s">
        <v>245</v>
      </c>
      <c r="O198" s="439"/>
      <c r="P198" s="270">
        <f>P199</f>
        <v>0</v>
      </c>
      <c r="Q198" s="270">
        <f>Q199</f>
        <v>0</v>
      </c>
      <c r="R198" s="398" t="s">
        <v>245</v>
      </c>
      <c r="S198" s="439"/>
      <c r="T198" s="270">
        <f>T199</f>
        <v>0</v>
      </c>
      <c r="U198" s="270">
        <f>U199</f>
        <v>0</v>
      </c>
    </row>
    <row r="199" spans="1:21" ht="14.25" customHeight="1" x14ac:dyDescent="0.25">
      <c r="A199" s="27" t="s">
        <v>65</v>
      </c>
      <c r="B199" s="63" t="s">
        <v>97</v>
      </c>
      <c r="C199" s="437"/>
      <c r="D199" s="153">
        <f t="shared" ref="D199:E215" si="13">+H199+L199+P199+T199</f>
        <v>61.222000000000001</v>
      </c>
      <c r="E199" s="153">
        <f t="shared" si="13"/>
        <v>53.392000000000003</v>
      </c>
      <c r="F199" s="424" t="s">
        <v>97</v>
      </c>
      <c r="G199" s="201" t="s">
        <v>127</v>
      </c>
      <c r="H199" s="303">
        <v>53.93</v>
      </c>
      <c r="I199" s="303">
        <v>46.1</v>
      </c>
      <c r="J199" s="424" t="s">
        <v>97</v>
      </c>
      <c r="K199" s="201" t="s">
        <v>127</v>
      </c>
      <c r="L199" s="303">
        <v>7.2919999999999998</v>
      </c>
      <c r="M199" s="303">
        <v>7.2919999999999998</v>
      </c>
      <c r="N199" s="424" t="s">
        <v>97</v>
      </c>
      <c r="O199" s="201" t="s">
        <v>127</v>
      </c>
      <c r="P199" s="303">
        <v>0</v>
      </c>
      <c r="Q199" s="303">
        <v>0</v>
      </c>
      <c r="R199" s="424" t="s">
        <v>97</v>
      </c>
      <c r="S199" s="201" t="s">
        <v>127</v>
      </c>
      <c r="T199" s="303">
        <v>0</v>
      </c>
      <c r="U199" s="303">
        <v>0</v>
      </c>
    </row>
    <row r="200" spans="1:21" x14ac:dyDescent="0.25">
      <c r="A200" s="25" t="s">
        <v>237</v>
      </c>
      <c r="B200" s="294" t="s">
        <v>323</v>
      </c>
      <c r="C200" s="440" t="s">
        <v>131</v>
      </c>
      <c r="D200" s="410">
        <f t="shared" si="13"/>
        <v>0</v>
      </c>
      <c r="E200" s="410">
        <f t="shared" si="13"/>
        <v>0</v>
      </c>
      <c r="F200" s="438" t="s">
        <v>323</v>
      </c>
      <c r="G200" s="271"/>
      <c r="H200" s="434">
        <f>+H201</f>
        <v>0</v>
      </c>
      <c r="I200" s="434">
        <f>I201</f>
        <v>0</v>
      </c>
      <c r="J200" s="438" t="s">
        <v>323</v>
      </c>
      <c r="K200" s="271"/>
      <c r="L200" s="434">
        <f>+L201</f>
        <v>0</v>
      </c>
      <c r="M200" s="434">
        <f>M201</f>
        <v>0</v>
      </c>
      <c r="N200" s="438" t="s">
        <v>323</v>
      </c>
      <c r="O200" s="271"/>
      <c r="P200" s="434">
        <f>+P201</f>
        <v>0</v>
      </c>
      <c r="Q200" s="434">
        <f>Q201</f>
        <v>0</v>
      </c>
      <c r="R200" s="438" t="s">
        <v>323</v>
      </c>
      <c r="S200" s="271"/>
      <c r="T200" s="434">
        <f>+T201</f>
        <v>0</v>
      </c>
      <c r="U200" s="434">
        <f>U201</f>
        <v>0</v>
      </c>
    </row>
    <row r="201" spans="1:21" ht="15" customHeight="1" x14ac:dyDescent="0.25">
      <c r="A201" s="25" t="s">
        <v>197</v>
      </c>
      <c r="B201" s="65" t="s">
        <v>99</v>
      </c>
      <c r="C201" s="441"/>
      <c r="D201" s="153">
        <f t="shared" si="13"/>
        <v>0</v>
      </c>
      <c r="E201" s="153">
        <f t="shared" si="13"/>
        <v>0</v>
      </c>
      <c r="F201" s="95" t="s">
        <v>99</v>
      </c>
      <c r="G201" s="202" t="s">
        <v>131</v>
      </c>
      <c r="H201" s="303">
        <v>0</v>
      </c>
      <c r="I201" s="303">
        <v>0</v>
      </c>
      <c r="J201" s="95" t="s">
        <v>99</v>
      </c>
      <c r="K201" s="202" t="s">
        <v>131</v>
      </c>
      <c r="L201" s="303">
        <v>0</v>
      </c>
      <c r="M201" s="303">
        <v>0</v>
      </c>
      <c r="N201" s="95" t="s">
        <v>99</v>
      </c>
      <c r="O201" s="202" t="s">
        <v>131</v>
      </c>
      <c r="P201" s="303">
        <v>0</v>
      </c>
      <c r="Q201" s="303">
        <v>0</v>
      </c>
      <c r="R201" s="95" t="s">
        <v>99</v>
      </c>
      <c r="S201" s="202" t="s">
        <v>131</v>
      </c>
      <c r="T201" s="303">
        <v>0</v>
      </c>
      <c r="U201" s="303">
        <v>0</v>
      </c>
    </row>
    <row r="202" spans="1:21" ht="15" customHeight="1" x14ac:dyDescent="0.25">
      <c r="A202" s="25" t="s">
        <v>309</v>
      </c>
      <c r="B202" s="292" t="s">
        <v>20</v>
      </c>
      <c r="C202" s="442" t="s">
        <v>133</v>
      </c>
      <c r="D202" s="410">
        <f t="shared" si="13"/>
        <v>18.399999999999999</v>
      </c>
      <c r="E202" s="410">
        <f t="shared" si="13"/>
        <v>18.14</v>
      </c>
      <c r="F202" s="398" t="s">
        <v>20</v>
      </c>
      <c r="G202" s="443"/>
      <c r="H202" s="434">
        <f t="shared" ref="H202:I203" si="14">H203</f>
        <v>18.399999999999999</v>
      </c>
      <c r="I202" s="434">
        <f t="shared" si="14"/>
        <v>18.14</v>
      </c>
      <c r="J202" s="398" t="s">
        <v>20</v>
      </c>
      <c r="K202" s="443"/>
      <c r="L202" s="434">
        <f t="shared" ref="L202:M203" si="15">L203</f>
        <v>0</v>
      </c>
      <c r="M202" s="434">
        <f t="shared" si="15"/>
        <v>0</v>
      </c>
      <c r="N202" s="398" t="s">
        <v>20</v>
      </c>
      <c r="O202" s="443"/>
      <c r="P202" s="434">
        <f t="shared" ref="P202:Q203" si="16">P203</f>
        <v>0</v>
      </c>
      <c r="Q202" s="434">
        <f t="shared" si="16"/>
        <v>0</v>
      </c>
      <c r="R202" s="398" t="s">
        <v>20</v>
      </c>
      <c r="S202" s="443"/>
      <c r="T202" s="434">
        <f t="shared" ref="T202:U203" si="17">T203</f>
        <v>0</v>
      </c>
      <c r="U202" s="434">
        <f t="shared" si="17"/>
        <v>0</v>
      </c>
    </row>
    <row r="203" spans="1:21" ht="26.4" x14ac:dyDescent="0.25">
      <c r="A203" s="25" t="s">
        <v>246</v>
      </c>
      <c r="B203" s="156" t="s">
        <v>176</v>
      </c>
      <c r="C203" s="444"/>
      <c r="D203" s="98">
        <f t="shared" si="13"/>
        <v>18.399999999999999</v>
      </c>
      <c r="E203" s="98">
        <f t="shared" si="13"/>
        <v>18.14</v>
      </c>
      <c r="F203" s="95" t="s">
        <v>176</v>
      </c>
      <c r="G203" s="392" t="s">
        <v>133</v>
      </c>
      <c r="H203" s="128">
        <f t="shared" si="14"/>
        <v>18.399999999999999</v>
      </c>
      <c r="I203" s="128">
        <f t="shared" si="14"/>
        <v>18.14</v>
      </c>
      <c r="J203" s="95" t="s">
        <v>176</v>
      </c>
      <c r="K203" s="392" t="s">
        <v>133</v>
      </c>
      <c r="L203" s="128">
        <f t="shared" si="15"/>
        <v>0</v>
      </c>
      <c r="M203" s="128">
        <f t="shared" si="15"/>
        <v>0</v>
      </c>
      <c r="N203" s="95" t="s">
        <v>176</v>
      </c>
      <c r="O203" s="392" t="s">
        <v>133</v>
      </c>
      <c r="P203" s="128">
        <f t="shared" si="16"/>
        <v>0</v>
      </c>
      <c r="Q203" s="128">
        <f t="shared" si="16"/>
        <v>0</v>
      </c>
      <c r="R203" s="95" t="s">
        <v>176</v>
      </c>
      <c r="S203" s="392" t="s">
        <v>133</v>
      </c>
      <c r="T203" s="128">
        <f t="shared" si="17"/>
        <v>0</v>
      </c>
      <c r="U203" s="128">
        <f t="shared" si="17"/>
        <v>0</v>
      </c>
    </row>
    <row r="204" spans="1:21" ht="13.8" thickBot="1" x14ac:dyDescent="0.3">
      <c r="A204" s="25" t="s">
        <v>247</v>
      </c>
      <c r="B204" s="83" t="s">
        <v>375</v>
      </c>
      <c r="C204" s="445"/>
      <c r="D204" s="153">
        <f t="shared" si="13"/>
        <v>18.399999999999999</v>
      </c>
      <c r="E204" s="153">
        <f t="shared" si="13"/>
        <v>18.14</v>
      </c>
      <c r="F204" s="446" t="s">
        <v>375</v>
      </c>
      <c r="G204" s="393"/>
      <c r="H204" s="404">
        <v>18.399999999999999</v>
      </c>
      <c r="I204" s="404">
        <v>18.14</v>
      </c>
      <c r="J204" s="446" t="s">
        <v>375</v>
      </c>
      <c r="K204" s="393"/>
      <c r="L204" s="404">
        <v>0</v>
      </c>
      <c r="M204" s="404">
        <v>0</v>
      </c>
      <c r="N204" s="446" t="s">
        <v>375</v>
      </c>
      <c r="O204" s="393"/>
      <c r="P204" s="404">
        <v>0</v>
      </c>
      <c r="Q204" s="404">
        <v>0</v>
      </c>
      <c r="R204" s="446" t="s">
        <v>375</v>
      </c>
      <c r="S204" s="393"/>
      <c r="T204" s="404">
        <v>0</v>
      </c>
      <c r="U204" s="404">
        <v>0</v>
      </c>
    </row>
    <row r="205" spans="1:21" ht="13.8" thickBot="1" x14ac:dyDescent="0.3">
      <c r="A205" s="25" t="s">
        <v>310</v>
      </c>
      <c r="B205" s="294" t="s">
        <v>123</v>
      </c>
      <c r="C205" s="288"/>
      <c r="D205" s="410">
        <f t="shared" si="13"/>
        <v>9632.8499999999985</v>
      </c>
      <c r="E205" s="410">
        <f t="shared" si="13"/>
        <v>4294.4269999999997</v>
      </c>
      <c r="F205" s="447" t="s">
        <v>123</v>
      </c>
      <c r="G205" s="448"/>
      <c r="H205" s="449">
        <f>H206+H207+H208+H209+H210+H211+H213+H214+H215+H212</f>
        <v>7468.9999999999982</v>
      </c>
      <c r="I205" s="450">
        <f>I206+I207+I208+I209+I210+I211+I213+I214+I215+I212</f>
        <v>3970.0360000000001</v>
      </c>
      <c r="J205" s="447" t="s">
        <v>123</v>
      </c>
      <c r="K205" s="448"/>
      <c r="L205" s="449">
        <f>L206+L207+L208+L209+L210+L211+L213+L214+L215+L212</f>
        <v>1268.4369999999999</v>
      </c>
      <c r="M205" s="450">
        <f>M206+M207+M208+M209+M210+M211+M213+M214+M215+M212</f>
        <v>54.631</v>
      </c>
      <c r="N205" s="447" t="s">
        <v>123</v>
      </c>
      <c r="O205" s="448"/>
      <c r="P205" s="449">
        <f>P206+P207+P208+P209+P210+P211+P213+P214+P215+P212</f>
        <v>11.5</v>
      </c>
      <c r="Q205" s="450">
        <f>Q206+Q208+Q209+Q210+Q211+Q213+Q214+Q215+Q212+Q207</f>
        <v>0</v>
      </c>
      <c r="R205" s="447" t="s">
        <v>123</v>
      </c>
      <c r="S205" s="448"/>
      <c r="T205" s="449">
        <f>T206+T207+T208+T209+T210+T211+T213+T214+T215+T212</f>
        <v>883.91300000000001</v>
      </c>
      <c r="U205" s="450">
        <f>U206+U207+U208+U209+U210+U211+U213+U214+U215+U212</f>
        <v>269.76</v>
      </c>
    </row>
    <row r="206" spans="1:21" x14ac:dyDescent="0.25">
      <c r="A206" s="25" t="s">
        <v>376</v>
      </c>
      <c r="B206" s="26" t="s">
        <v>97</v>
      </c>
      <c r="C206" s="26" t="s">
        <v>127</v>
      </c>
      <c r="D206" s="98">
        <f t="shared" si="13"/>
        <v>3515.7660000000001</v>
      </c>
      <c r="E206" s="98">
        <f t="shared" si="13"/>
        <v>2520.3029999999999</v>
      </c>
      <c r="F206" s="204" t="s">
        <v>97</v>
      </c>
      <c r="G206" s="204" t="s">
        <v>127</v>
      </c>
      <c r="H206" s="143">
        <f>H14+H97+H100+H109+H112+H115+H199+H103+H106++H118+H132+H162+H178</f>
        <v>3260.39</v>
      </c>
      <c r="I206" s="143">
        <f>I14+I97+I100+I109+I112+I115+I199+I103+I106++I118+I132+I162+I178</f>
        <v>2322.4230000000002</v>
      </c>
      <c r="J206" s="204" t="s">
        <v>97</v>
      </c>
      <c r="K206" s="204" t="s">
        <v>127</v>
      </c>
      <c r="L206" s="143">
        <f>L14+L97+L100+L109+L112+L115+L199+L103+L106+L118+L132+L162+L178</f>
        <v>89.975999999999999</v>
      </c>
      <c r="M206" s="143">
        <f>M14+M97+M100+M109+M112+M115+M199+M103+M106+M118+M132+M162+M178</f>
        <v>34.909999999999997</v>
      </c>
      <c r="N206" s="204" t="s">
        <v>97</v>
      </c>
      <c r="O206" s="204" t="s">
        <v>127</v>
      </c>
      <c r="P206" s="143">
        <v>0</v>
      </c>
      <c r="Q206" s="128">
        <v>0</v>
      </c>
      <c r="R206" s="204" t="s">
        <v>97</v>
      </c>
      <c r="S206" s="204" t="s">
        <v>127</v>
      </c>
      <c r="T206" s="143">
        <f>T14+T97+T100+T109+T112+T115+T199+T103+T106+T118+T132+T162+T178</f>
        <v>165.4</v>
      </c>
      <c r="U206" s="143">
        <f>U14+U97+U100+U109+U112+U115+U199+U103+U106+U118+U132+U162+U178</f>
        <v>162.97</v>
      </c>
    </row>
    <row r="207" spans="1:21" ht="26.4" x14ac:dyDescent="0.25">
      <c r="A207" s="25" t="s">
        <v>377</v>
      </c>
      <c r="B207" s="43" t="s">
        <v>98</v>
      </c>
      <c r="C207" s="26" t="s">
        <v>129</v>
      </c>
      <c r="D207" s="98">
        <f t="shared" si="13"/>
        <v>1814.223</v>
      </c>
      <c r="E207" s="98">
        <f t="shared" si="13"/>
        <v>339.02700000000004</v>
      </c>
      <c r="F207" s="95" t="s">
        <v>98</v>
      </c>
      <c r="G207" s="202" t="s">
        <v>129</v>
      </c>
      <c r="H207" s="143">
        <f>+H68+H121+H135+H146+H165+H181+H193</f>
        <v>924.38900000000001</v>
      </c>
      <c r="I207" s="143">
        <f>+I68+I121+I135+I146+I165+I181+I193</f>
        <v>310.38600000000002</v>
      </c>
      <c r="J207" s="95" t="s">
        <v>98</v>
      </c>
      <c r="K207" s="202" t="s">
        <v>129</v>
      </c>
      <c r="L207" s="128">
        <f>L68+L193+L121+L135+L146+L165+L181</f>
        <v>544.36099999999999</v>
      </c>
      <c r="M207" s="128">
        <f>M68+M193+M121+M135+M146+M165+M181</f>
        <v>19.721</v>
      </c>
      <c r="N207" s="95" t="s">
        <v>98</v>
      </c>
      <c r="O207" s="202" t="s">
        <v>129</v>
      </c>
      <c r="P207" s="451">
        <f>+P68</f>
        <v>8.3000000000000007</v>
      </c>
      <c r="Q207" s="451">
        <f>+Q68</f>
        <v>0</v>
      </c>
      <c r="R207" s="95" t="s">
        <v>98</v>
      </c>
      <c r="S207" s="202" t="s">
        <v>129</v>
      </c>
      <c r="T207" s="128">
        <f>T68+T193+T121+T135+T146+T165+T181</f>
        <v>337.173</v>
      </c>
      <c r="U207" s="128">
        <f>U68+U193+U121+U135+U146+U165+U181</f>
        <v>8.92</v>
      </c>
    </row>
    <row r="208" spans="1:21" ht="39.6" x14ac:dyDescent="0.25">
      <c r="A208" s="25" t="s">
        <v>378</v>
      </c>
      <c r="B208" s="72" t="s">
        <v>99</v>
      </c>
      <c r="C208" s="26" t="s">
        <v>131</v>
      </c>
      <c r="D208" s="98">
        <f t="shared" si="13"/>
        <v>2320.643</v>
      </c>
      <c r="E208" s="98">
        <f t="shared" si="13"/>
        <v>1389.3969999999999</v>
      </c>
      <c r="F208" s="206" t="s">
        <v>99</v>
      </c>
      <c r="G208" s="202" t="s">
        <v>131</v>
      </c>
      <c r="H208" s="143">
        <f>+H27+H65+H94+H123+H137+H148+H167+H183+H200</f>
        <v>2175.306</v>
      </c>
      <c r="I208" s="143">
        <f>+I27+I65+I94+I123+I137+I148+I167+I183+I200</f>
        <v>1291.527</v>
      </c>
      <c r="J208" s="206" t="s">
        <v>99</v>
      </c>
      <c r="K208" s="202" t="s">
        <v>131</v>
      </c>
      <c r="L208" s="128">
        <f>L27+L66+L201+L95+L123+L137+L148+L167+L183</f>
        <v>0</v>
      </c>
      <c r="M208" s="128">
        <f>M27+M66+M201+M95+M123+M137+M148+M167+M183</f>
        <v>0</v>
      </c>
      <c r="N208" s="206" t="s">
        <v>99</v>
      </c>
      <c r="O208" s="202" t="s">
        <v>131</v>
      </c>
      <c r="P208" s="128">
        <v>0</v>
      </c>
      <c r="Q208" s="128">
        <v>0</v>
      </c>
      <c r="R208" s="206" t="s">
        <v>99</v>
      </c>
      <c r="S208" s="202" t="s">
        <v>131</v>
      </c>
      <c r="T208" s="128">
        <f>T27+T66+T201+T95+T123+T137+T148+T167+T183</f>
        <v>145.33699999999999</v>
      </c>
      <c r="U208" s="128">
        <f>U27+U66+U201+U95+U123+U137+U148+U167+U183</f>
        <v>97.87</v>
      </c>
    </row>
    <row r="209" spans="1:21" ht="12" customHeight="1" x14ac:dyDescent="0.25">
      <c r="A209" s="25" t="s">
        <v>379</v>
      </c>
      <c r="B209" s="43" t="s">
        <v>199</v>
      </c>
      <c r="C209" s="26" t="s">
        <v>130</v>
      </c>
      <c r="D209" s="98">
        <f t="shared" si="13"/>
        <v>130.22899999999998</v>
      </c>
      <c r="E209" s="98">
        <f t="shared" si="13"/>
        <v>15.2</v>
      </c>
      <c r="F209" s="95" t="s">
        <v>199</v>
      </c>
      <c r="G209" s="202" t="s">
        <v>130</v>
      </c>
      <c r="H209" s="143">
        <f>+H42</f>
        <v>68.591999999999999</v>
      </c>
      <c r="I209" s="143">
        <f>+I42</f>
        <v>15.2</v>
      </c>
      <c r="J209" s="95" t="s">
        <v>199</v>
      </c>
      <c r="K209" s="202" t="s">
        <v>130</v>
      </c>
      <c r="L209" s="128">
        <f>L42</f>
        <v>0</v>
      </c>
      <c r="M209" s="128">
        <f>M42</f>
        <v>0</v>
      </c>
      <c r="N209" s="95" t="s">
        <v>199</v>
      </c>
      <c r="O209" s="202" t="s">
        <v>130</v>
      </c>
      <c r="P209" s="128">
        <v>0</v>
      </c>
      <c r="Q209" s="128">
        <v>0</v>
      </c>
      <c r="R209" s="95" t="s">
        <v>199</v>
      </c>
      <c r="S209" s="202" t="s">
        <v>130</v>
      </c>
      <c r="T209" s="128">
        <f>T42</f>
        <v>61.637</v>
      </c>
      <c r="U209" s="128">
        <f>U42</f>
        <v>0</v>
      </c>
    </row>
    <row r="210" spans="1:21" x14ac:dyDescent="0.25">
      <c r="A210" s="25" t="s">
        <v>380</v>
      </c>
      <c r="B210" s="65" t="s">
        <v>103</v>
      </c>
      <c r="C210" s="26" t="s">
        <v>132</v>
      </c>
      <c r="D210" s="98">
        <f t="shared" si="13"/>
        <v>1025.133</v>
      </c>
      <c r="E210" s="98">
        <f t="shared" si="13"/>
        <v>0</v>
      </c>
      <c r="F210" s="189" t="s">
        <v>103</v>
      </c>
      <c r="G210" s="202" t="s">
        <v>132</v>
      </c>
      <c r="H210" s="143">
        <f>+H47</f>
        <v>248.45000000000002</v>
      </c>
      <c r="I210" s="143">
        <f>+I47</f>
        <v>0</v>
      </c>
      <c r="J210" s="189" t="s">
        <v>103</v>
      </c>
      <c r="K210" s="202" t="s">
        <v>132</v>
      </c>
      <c r="L210" s="128">
        <f>L47</f>
        <v>634.1</v>
      </c>
      <c r="M210" s="128">
        <f>M47</f>
        <v>0</v>
      </c>
      <c r="N210" s="189" t="s">
        <v>103</v>
      </c>
      <c r="O210" s="202" t="s">
        <v>132</v>
      </c>
      <c r="P210" s="128">
        <f>+P47</f>
        <v>3.2</v>
      </c>
      <c r="Q210" s="128">
        <f>+Q47</f>
        <v>0</v>
      </c>
      <c r="R210" s="189" t="s">
        <v>103</v>
      </c>
      <c r="S210" s="202" t="s">
        <v>132</v>
      </c>
      <c r="T210" s="128">
        <f>T47</f>
        <v>139.38300000000001</v>
      </c>
      <c r="U210" s="128">
        <f>U47</f>
        <v>0</v>
      </c>
    </row>
    <row r="211" spans="1:21" ht="26.4" x14ac:dyDescent="0.25">
      <c r="A211" s="25" t="s">
        <v>381</v>
      </c>
      <c r="B211" s="43" t="s">
        <v>176</v>
      </c>
      <c r="C211" s="26" t="s">
        <v>133</v>
      </c>
      <c r="D211" s="98">
        <f t="shared" si="13"/>
        <v>36</v>
      </c>
      <c r="E211" s="98">
        <f t="shared" si="13"/>
        <v>30.5</v>
      </c>
      <c r="F211" s="95" t="s">
        <v>176</v>
      </c>
      <c r="G211" s="202" t="s">
        <v>133</v>
      </c>
      <c r="H211" s="128">
        <f>+H53+H127+H141+H153+H171+H188+H203</f>
        <v>36</v>
      </c>
      <c r="I211" s="128">
        <f>+I53+I127+I141+I153+I171+I188+I203</f>
        <v>30.5</v>
      </c>
      <c r="J211" s="95" t="s">
        <v>176</v>
      </c>
      <c r="K211" s="202" t="s">
        <v>133</v>
      </c>
      <c r="L211" s="128">
        <f>+L203+L53+L127+L141+L153+L171+L188</f>
        <v>0</v>
      </c>
      <c r="M211" s="128">
        <f>+M203+M53+M127+M141+M153+M171+M188</f>
        <v>0</v>
      </c>
      <c r="N211" s="95" t="s">
        <v>176</v>
      </c>
      <c r="O211" s="202" t="s">
        <v>133</v>
      </c>
      <c r="P211" s="128">
        <v>0</v>
      </c>
      <c r="Q211" s="128">
        <v>0</v>
      </c>
      <c r="R211" s="95" t="s">
        <v>176</v>
      </c>
      <c r="S211" s="202" t="s">
        <v>133</v>
      </c>
      <c r="T211" s="128">
        <f>+T53+T127+T141+T153+T171+T188</f>
        <v>0</v>
      </c>
      <c r="U211" s="128">
        <f>+U53+U127+U141+U153+U171+U188</f>
        <v>0</v>
      </c>
    </row>
    <row r="212" spans="1:21" ht="26.25" customHeight="1" x14ac:dyDescent="0.25">
      <c r="A212" s="25" t="s">
        <v>388</v>
      </c>
      <c r="B212" s="43" t="s">
        <v>364</v>
      </c>
      <c r="C212" s="26" t="s">
        <v>172</v>
      </c>
      <c r="D212" s="98">
        <f t="shared" si="13"/>
        <v>5</v>
      </c>
      <c r="E212" s="98">
        <f t="shared" si="13"/>
        <v>0</v>
      </c>
      <c r="F212" s="205" t="s">
        <v>364</v>
      </c>
      <c r="G212" s="202" t="s">
        <v>172</v>
      </c>
      <c r="H212" s="128">
        <f>+H63+H157+H173</f>
        <v>5</v>
      </c>
      <c r="I212" s="128">
        <f>+I63+I157+I173</f>
        <v>0</v>
      </c>
      <c r="J212" s="205" t="s">
        <v>364</v>
      </c>
      <c r="K212" s="202" t="s">
        <v>172</v>
      </c>
      <c r="L212" s="128">
        <f>L64+L157+L173</f>
        <v>0</v>
      </c>
      <c r="M212" s="128">
        <f>M64+M157+M173</f>
        <v>0</v>
      </c>
      <c r="N212" s="205" t="s">
        <v>364</v>
      </c>
      <c r="O212" s="202" t="s">
        <v>172</v>
      </c>
      <c r="P212" s="128">
        <v>0</v>
      </c>
      <c r="Q212" s="128">
        <v>0</v>
      </c>
      <c r="R212" s="205" t="s">
        <v>364</v>
      </c>
      <c r="S212" s="202" t="s">
        <v>172</v>
      </c>
      <c r="T212" s="128">
        <f>+T63+T157+T173</f>
        <v>0</v>
      </c>
      <c r="U212" s="128">
        <f>+U63+U157+U173</f>
        <v>0</v>
      </c>
    </row>
    <row r="213" spans="1:21" x14ac:dyDescent="0.25">
      <c r="A213" s="25" t="s">
        <v>382</v>
      </c>
      <c r="B213" s="82" t="s">
        <v>72</v>
      </c>
      <c r="C213" s="26" t="s">
        <v>128</v>
      </c>
      <c r="D213" s="98">
        <f t="shared" si="13"/>
        <v>139.983</v>
      </c>
      <c r="E213" s="98">
        <f t="shared" si="13"/>
        <v>0</v>
      </c>
      <c r="F213" s="201" t="s">
        <v>72</v>
      </c>
      <c r="G213" s="202" t="s">
        <v>128</v>
      </c>
      <c r="H213" s="128">
        <f>+H55+H129+H143+H159+H175+H190</f>
        <v>105</v>
      </c>
      <c r="I213" s="128">
        <f>+I55+I129+I143+I159+I175+I190</f>
        <v>0</v>
      </c>
      <c r="J213" s="201" t="s">
        <v>72</v>
      </c>
      <c r="K213" s="202" t="s">
        <v>128</v>
      </c>
      <c r="L213" s="128">
        <f>L55+L129+L143+L159+L175+L190</f>
        <v>0</v>
      </c>
      <c r="M213" s="128">
        <f>M55+M129+M143+M159+M175+M190</f>
        <v>0</v>
      </c>
      <c r="N213" s="201" t="s">
        <v>72</v>
      </c>
      <c r="O213" s="202" t="s">
        <v>128</v>
      </c>
      <c r="P213" s="128">
        <v>0</v>
      </c>
      <c r="Q213" s="128">
        <v>0</v>
      </c>
      <c r="R213" s="201" t="s">
        <v>72</v>
      </c>
      <c r="S213" s="202" t="s">
        <v>128</v>
      </c>
      <c r="T213" s="128">
        <f>T55+T129+T143+T159+T175+T190</f>
        <v>34.982999999999997</v>
      </c>
      <c r="U213" s="128">
        <f>U55+U129+U143+U159+U175+U190</f>
        <v>0</v>
      </c>
    </row>
    <row r="214" spans="1:21" x14ac:dyDescent="0.25">
      <c r="A214" s="25" t="s">
        <v>383</v>
      </c>
      <c r="B214" s="82" t="s">
        <v>140</v>
      </c>
      <c r="C214" s="26" t="s">
        <v>31</v>
      </c>
      <c r="D214" s="98">
        <f t="shared" si="13"/>
        <v>213.5</v>
      </c>
      <c r="E214" s="98">
        <f t="shared" si="13"/>
        <v>0</v>
      </c>
      <c r="F214" s="201" t="s">
        <v>140</v>
      </c>
      <c r="G214" s="202" t="s">
        <v>31</v>
      </c>
      <c r="H214" s="128">
        <f>+H57</f>
        <v>213.5</v>
      </c>
      <c r="I214" s="128">
        <f>+I57</f>
        <v>0</v>
      </c>
      <c r="J214" s="201" t="s">
        <v>140</v>
      </c>
      <c r="K214" s="202" t="s">
        <v>31</v>
      </c>
      <c r="L214" s="140">
        <f>+L57</f>
        <v>0</v>
      </c>
      <c r="M214" s="140">
        <f>+M57</f>
        <v>0</v>
      </c>
      <c r="N214" s="201" t="s">
        <v>140</v>
      </c>
      <c r="O214" s="202" t="s">
        <v>31</v>
      </c>
      <c r="P214" s="128">
        <v>0</v>
      </c>
      <c r="Q214" s="140">
        <v>0</v>
      </c>
      <c r="R214" s="201" t="s">
        <v>140</v>
      </c>
      <c r="S214" s="202" t="s">
        <v>31</v>
      </c>
      <c r="T214" s="128">
        <f>T57</f>
        <v>0</v>
      </c>
      <c r="U214" s="140"/>
    </row>
    <row r="215" spans="1:21" x14ac:dyDescent="0.25">
      <c r="A215" s="25" t="s">
        <v>384</v>
      </c>
      <c r="B215" s="82" t="s">
        <v>141</v>
      </c>
      <c r="C215" s="26" t="s">
        <v>404</v>
      </c>
      <c r="D215" s="154">
        <f t="shared" si="13"/>
        <v>432.37299999999999</v>
      </c>
      <c r="E215" s="154">
        <f t="shared" si="13"/>
        <v>0</v>
      </c>
      <c r="F215" s="201" t="s">
        <v>141</v>
      </c>
      <c r="G215" s="202" t="s">
        <v>404</v>
      </c>
      <c r="H215" s="128">
        <f>H60+H155+H195</f>
        <v>432.37299999999999</v>
      </c>
      <c r="I215" s="128">
        <f>I60+I155+I195</f>
        <v>0</v>
      </c>
      <c r="J215" s="201" t="s">
        <v>141</v>
      </c>
      <c r="K215" s="202" t="s">
        <v>404</v>
      </c>
      <c r="L215" s="140">
        <f>L60+L195+L155</f>
        <v>0</v>
      </c>
      <c r="M215" s="140">
        <f>M60+M195+M155</f>
        <v>0</v>
      </c>
      <c r="N215" s="201" t="s">
        <v>141</v>
      </c>
      <c r="O215" s="202" t="s">
        <v>404</v>
      </c>
      <c r="P215" s="140">
        <v>0</v>
      </c>
      <c r="Q215" s="140">
        <v>0</v>
      </c>
      <c r="R215" s="201" t="s">
        <v>141</v>
      </c>
      <c r="S215" s="202" t="s">
        <v>404</v>
      </c>
      <c r="T215" s="140">
        <f>T60+T195+T155</f>
        <v>0</v>
      </c>
      <c r="U215" s="140">
        <f>U60+U195+U155</f>
        <v>0</v>
      </c>
    </row>
    <row r="216" spans="1:21" ht="16.5" customHeight="1" x14ac:dyDescent="0.25"/>
    <row r="231" s="23" customFormat="1" ht="18.75" customHeight="1" x14ac:dyDescent="0.25"/>
    <row r="232" s="23" customFormat="1" ht="18.75" customHeight="1" x14ac:dyDescent="0.25"/>
  </sheetData>
  <mergeCells count="85">
    <mergeCell ref="S3:T3"/>
    <mergeCell ref="D2:E2"/>
    <mergeCell ref="A6:E6"/>
    <mergeCell ref="B8:E8"/>
    <mergeCell ref="F8:I8"/>
    <mergeCell ref="J8:M8"/>
    <mergeCell ref="R8:U8"/>
    <mergeCell ref="A9:A12"/>
    <mergeCell ref="C9:C12"/>
    <mergeCell ref="D9:E9"/>
    <mergeCell ref="G9:G12"/>
    <mergeCell ref="H9:I9"/>
    <mergeCell ref="B10:B12"/>
    <mergeCell ref="D10:E10"/>
    <mergeCell ref="F10:F12"/>
    <mergeCell ref="H10:I10"/>
    <mergeCell ref="K9:K12"/>
    <mergeCell ref="L9:M9"/>
    <mergeCell ref="O9:O12"/>
    <mergeCell ref="P9:Q9"/>
    <mergeCell ref="N8:Q8"/>
    <mergeCell ref="L11:L12"/>
    <mergeCell ref="J10:J12"/>
    <mergeCell ref="D11:D12"/>
    <mergeCell ref="E11:E12"/>
    <mergeCell ref="H11:H12"/>
    <mergeCell ref="I11:I12"/>
    <mergeCell ref="C15:C23"/>
    <mergeCell ref="G15:G23"/>
    <mergeCell ref="K15:K23"/>
    <mergeCell ref="O15:O23"/>
    <mergeCell ref="S15:S23"/>
    <mergeCell ref="G94:G95"/>
    <mergeCell ref="K94:K95"/>
    <mergeCell ref="O94:O95"/>
    <mergeCell ref="S94:S95"/>
    <mergeCell ref="T11:T12"/>
    <mergeCell ref="S9:S12"/>
    <mergeCell ref="T9:U9"/>
    <mergeCell ref="L10:M10"/>
    <mergeCell ref="N10:N12"/>
    <mergeCell ref="P10:Q10"/>
    <mergeCell ref="U11:U12"/>
    <mergeCell ref="R10:R12"/>
    <mergeCell ref="T10:U10"/>
    <mergeCell ref="M11:M12"/>
    <mergeCell ref="P11:P12"/>
    <mergeCell ref="Q11:Q12"/>
    <mergeCell ref="C63:C64"/>
    <mergeCell ref="G63:G64"/>
    <mergeCell ref="K63:K64"/>
    <mergeCell ref="O63:O64"/>
    <mergeCell ref="S63:S64"/>
    <mergeCell ref="C123:C126"/>
    <mergeCell ref="G123:G126"/>
    <mergeCell ref="K123:K126"/>
    <mergeCell ref="O123:O126"/>
    <mergeCell ref="S123:S126"/>
    <mergeCell ref="C121:C122"/>
    <mergeCell ref="G121:G122"/>
    <mergeCell ref="K121:K122"/>
    <mergeCell ref="O121:O122"/>
    <mergeCell ref="S121:S122"/>
    <mergeCell ref="C146:C147"/>
    <mergeCell ref="G146:G147"/>
    <mergeCell ref="K146:K147"/>
    <mergeCell ref="O146:O147"/>
    <mergeCell ref="S146:S147"/>
    <mergeCell ref="G135:G136"/>
    <mergeCell ref="K135:K136"/>
    <mergeCell ref="O135:O136"/>
    <mergeCell ref="S135:S136"/>
    <mergeCell ref="C137:C140"/>
    <mergeCell ref="O165:O166"/>
    <mergeCell ref="S165:S166"/>
    <mergeCell ref="C181:C182"/>
    <mergeCell ref="G181:G182"/>
    <mergeCell ref="K181:K182"/>
    <mergeCell ref="O181:O182"/>
    <mergeCell ref="S181:S182"/>
    <mergeCell ref="C183:C187"/>
    <mergeCell ref="C195:C197"/>
    <mergeCell ref="C165:C166"/>
    <mergeCell ref="G165:G166"/>
    <mergeCell ref="K165:K166"/>
  </mergeCells>
  <pageMargins left="0.70866141732283472" right="0.70866141732283472" top="0.74803149606299213" bottom="0.74803149606299213" header="0.31496062992125984" footer="0.31496062992125984"/>
  <pageSetup paperSize="8"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E2A6-C88F-4FD8-B142-B20F0ED60C66}">
  <sheetPr>
    <tabColor theme="9" tint="0.39997558519241921"/>
  </sheetPr>
  <dimension ref="A1:H35"/>
  <sheetViews>
    <sheetView workbookViewId="0">
      <selection activeCell="A24" sqref="A24:XFD24"/>
    </sheetView>
  </sheetViews>
  <sheetFormatPr defaultRowHeight="13.2" x14ac:dyDescent="0.25"/>
  <cols>
    <col min="1" max="1" width="1.109375" style="100" customWidth="1"/>
    <col min="2" max="2" width="5.44140625" style="100" customWidth="1"/>
    <col min="3" max="3" width="41.109375" style="100" customWidth="1"/>
    <col min="4" max="4" width="7.88671875" style="100" customWidth="1"/>
    <col min="5" max="5" width="7.33203125" style="100" customWidth="1"/>
    <col min="6" max="6" width="11.5546875" style="100" customWidth="1"/>
    <col min="7" max="7" width="9" style="100" customWidth="1"/>
    <col min="8" max="8" width="9.109375" style="101"/>
    <col min="9" max="254" width="9.109375" style="100"/>
    <col min="255" max="255" width="1.109375" style="100" customWidth="1"/>
    <col min="256" max="256" width="5.44140625" style="100" customWidth="1"/>
    <col min="257" max="257" width="38.33203125" style="100" customWidth="1"/>
    <col min="258" max="258" width="7.88671875" style="100" customWidth="1"/>
    <col min="259" max="259" width="6.88671875" style="100" customWidth="1"/>
    <col min="260" max="260" width="7.33203125" style="100" customWidth="1"/>
    <col min="261" max="261" width="11.5546875" style="100" customWidth="1"/>
    <col min="262" max="262" width="8.33203125" style="100" customWidth="1"/>
    <col min="263" max="263" width="9" style="100" customWidth="1"/>
    <col min="264" max="510" width="9.109375" style="100"/>
    <col min="511" max="511" width="1.109375" style="100" customWidth="1"/>
    <col min="512" max="512" width="5.44140625" style="100" customWidth="1"/>
    <col min="513" max="513" width="38.33203125" style="100" customWidth="1"/>
    <col min="514" max="514" width="7.88671875" style="100" customWidth="1"/>
    <col min="515" max="515" width="6.88671875" style="100" customWidth="1"/>
    <col min="516" max="516" width="7.33203125" style="100" customWidth="1"/>
    <col min="517" max="517" width="11.5546875" style="100" customWidth="1"/>
    <col min="518" max="518" width="8.33203125" style="100" customWidth="1"/>
    <col min="519" max="519" width="9" style="100" customWidth="1"/>
    <col min="520" max="766" width="9.109375" style="100"/>
    <col min="767" max="767" width="1.109375" style="100" customWidth="1"/>
    <col min="768" max="768" width="5.44140625" style="100" customWidth="1"/>
    <col min="769" max="769" width="38.33203125" style="100" customWidth="1"/>
    <col min="770" max="770" width="7.88671875" style="100" customWidth="1"/>
    <col min="771" max="771" width="6.88671875" style="100" customWidth="1"/>
    <col min="772" max="772" width="7.33203125" style="100" customWidth="1"/>
    <col min="773" max="773" width="11.5546875" style="100" customWidth="1"/>
    <col min="774" max="774" width="8.33203125" style="100" customWidth="1"/>
    <col min="775" max="775" width="9" style="100" customWidth="1"/>
    <col min="776" max="1022" width="9.109375" style="100"/>
    <col min="1023" max="1023" width="1.109375" style="100" customWidth="1"/>
    <col min="1024" max="1024" width="5.44140625" style="100" customWidth="1"/>
    <col min="1025" max="1025" width="38.33203125" style="100" customWidth="1"/>
    <col min="1026" max="1026" width="7.88671875" style="100" customWidth="1"/>
    <col min="1027" max="1027" width="6.88671875" style="100" customWidth="1"/>
    <col min="1028" max="1028" width="7.33203125" style="100" customWidth="1"/>
    <col min="1029" max="1029" width="11.5546875" style="100" customWidth="1"/>
    <col min="1030" max="1030" width="8.33203125" style="100" customWidth="1"/>
    <col min="1031" max="1031" width="9" style="100" customWidth="1"/>
    <col min="1032" max="1278" width="9.109375" style="100"/>
    <col min="1279" max="1279" width="1.109375" style="100" customWidth="1"/>
    <col min="1280" max="1280" width="5.44140625" style="100" customWidth="1"/>
    <col min="1281" max="1281" width="38.33203125" style="100" customWidth="1"/>
    <col min="1282" max="1282" width="7.88671875" style="100" customWidth="1"/>
    <col min="1283" max="1283" width="6.88671875" style="100" customWidth="1"/>
    <col min="1284" max="1284" width="7.33203125" style="100" customWidth="1"/>
    <col min="1285" max="1285" width="11.5546875" style="100" customWidth="1"/>
    <col min="1286" max="1286" width="8.33203125" style="100" customWidth="1"/>
    <col min="1287" max="1287" width="9" style="100" customWidth="1"/>
    <col min="1288" max="1534" width="9.109375" style="100"/>
    <col min="1535" max="1535" width="1.109375" style="100" customWidth="1"/>
    <col min="1536" max="1536" width="5.44140625" style="100" customWidth="1"/>
    <col min="1537" max="1537" width="38.33203125" style="100" customWidth="1"/>
    <col min="1538" max="1538" width="7.88671875" style="100" customWidth="1"/>
    <col min="1539" max="1539" width="6.88671875" style="100" customWidth="1"/>
    <col min="1540" max="1540" width="7.33203125" style="100" customWidth="1"/>
    <col min="1541" max="1541" width="11.5546875" style="100" customWidth="1"/>
    <col min="1542" max="1542" width="8.33203125" style="100" customWidth="1"/>
    <col min="1543" max="1543" width="9" style="100" customWidth="1"/>
    <col min="1544" max="1790" width="9.109375" style="100"/>
    <col min="1791" max="1791" width="1.109375" style="100" customWidth="1"/>
    <col min="1792" max="1792" width="5.44140625" style="100" customWidth="1"/>
    <col min="1793" max="1793" width="38.33203125" style="100" customWidth="1"/>
    <col min="1794" max="1794" width="7.88671875" style="100" customWidth="1"/>
    <col min="1795" max="1795" width="6.88671875" style="100" customWidth="1"/>
    <col min="1796" max="1796" width="7.33203125" style="100" customWidth="1"/>
    <col min="1797" max="1797" width="11.5546875" style="100" customWidth="1"/>
    <col min="1798" max="1798" width="8.33203125" style="100" customWidth="1"/>
    <col min="1799" max="1799" width="9" style="100" customWidth="1"/>
    <col min="1800" max="2046" width="9.109375" style="100"/>
    <col min="2047" max="2047" width="1.109375" style="100" customWidth="1"/>
    <col min="2048" max="2048" width="5.44140625" style="100" customWidth="1"/>
    <col min="2049" max="2049" width="38.33203125" style="100" customWidth="1"/>
    <col min="2050" max="2050" width="7.88671875" style="100" customWidth="1"/>
    <col min="2051" max="2051" width="6.88671875" style="100" customWidth="1"/>
    <col min="2052" max="2052" width="7.33203125" style="100" customWidth="1"/>
    <col min="2053" max="2053" width="11.5546875" style="100" customWidth="1"/>
    <col min="2054" max="2054" width="8.33203125" style="100" customWidth="1"/>
    <col min="2055" max="2055" width="9" style="100" customWidth="1"/>
    <col min="2056" max="2302" width="9.109375" style="100"/>
    <col min="2303" max="2303" width="1.109375" style="100" customWidth="1"/>
    <col min="2304" max="2304" width="5.44140625" style="100" customWidth="1"/>
    <col min="2305" max="2305" width="38.33203125" style="100" customWidth="1"/>
    <col min="2306" max="2306" width="7.88671875" style="100" customWidth="1"/>
    <col min="2307" max="2307" width="6.88671875" style="100" customWidth="1"/>
    <col min="2308" max="2308" width="7.33203125" style="100" customWidth="1"/>
    <col min="2309" max="2309" width="11.5546875" style="100" customWidth="1"/>
    <col min="2310" max="2310" width="8.33203125" style="100" customWidth="1"/>
    <col min="2311" max="2311" width="9" style="100" customWidth="1"/>
    <col min="2312" max="2558" width="9.109375" style="100"/>
    <col min="2559" max="2559" width="1.109375" style="100" customWidth="1"/>
    <col min="2560" max="2560" width="5.44140625" style="100" customWidth="1"/>
    <col min="2561" max="2561" width="38.33203125" style="100" customWidth="1"/>
    <col min="2562" max="2562" width="7.88671875" style="100" customWidth="1"/>
    <col min="2563" max="2563" width="6.88671875" style="100" customWidth="1"/>
    <col min="2564" max="2564" width="7.33203125" style="100" customWidth="1"/>
    <col min="2565" max="2565" width="11.5546875" style="100" customWidth="1"/>
    <col min="2566" max="2566" width="8.33203125" style="100" customWidth="1"/>
    <col min="2567" max="2567" width="9" style="100" customWidth="1"/>
    <col min="2568" max="2814" width="9.109375" style="100"/>
    <col min="2815" max="2815" width="1.109375" style="100" customWidth="1"/>
    <col min="2816" max="2816" width="5.44140625" style="100" customWidth="1"/>
    <col min="2817" max="2817" width="38.33203125" style="100" customWidth="1"/>
    <col min="2818" max="2818" width="7.88671875" style="100" customWidth="1"/>
    <col min="2819" max="2819" width="6.88671875" style="100" customWidth="1"/>
    <col min="2820" max="2820" width="7.33203125" style="100" customWidth="1"/>
    <col min="2821" max="2821" width="11.5546875" style="100" customWidth="1"/>
    <col min="2822" max="2822" width="8.33203125" style="100" customWidth="1"/>
    <col min="2823" max="2823" width="9" style="100" customWidth="1"/>
    <col min="2824" max="3070" width="9.109375" style="100"/>
    <col min="3071" max="3071" width="1.109375" style="100" customWidth="1"/>
    <col min="3072" max="3072" width="5.44140625" style="100" customWidth="1"/>
    <col min="3073" max="3073" width="38.33203125" style="100" customWidth="1"/>
    <col min="3074" max="3074" width="7.88671875" style="100" customWidth="1"/>
    <col min="3075" max="3075" width="6.88671875" style="100" customWidth="1"/>
    <col min="3076" max="3076" width="7.33203125" style="100" customWidth="1"/>
    <col min="3077" max="3077" width="11.5546875" style="100" customWidth="1"/>
    <col min="3078" max="3078" width="8.33203125" style="100" customWidth="1"/>
    <col min="3079" max="3079" width="9" style="100" customWidth="1"/>
    <col min="3080" max="3326" width="9.109375" style="100"/>
    <col min="3327" max="3327" width="1.109375" style="100" customWidth="1"/>
    <col min="3328" max="3328" width="5.44140625" style="100" customWidth="1"/>
    <col min="3329" max="3329" width="38.33203125" style="100" customWidth="1"/>
    <col min="3330" max="3330" width="7.88671875" style="100" customWidth="1"/>
    <col min="3331" max="3331" width="6.88671875" style="100" customWidth="1"/>
    <col min="3332" max="3332" width="7.33203125" style="100" customWidth="1"/>
    <col min="3333" max="3333" width="11.5546875" style="100" customWidth="1"/>
    <col min="3334" max="3334" width="8.33203125" style="100" customWidth="1"/>
    <col min="3335" max="3335" width="9" style="100" customWidth="1"/>
    <col min="3336" max="3582" width="9.109375" style="100"/>
    <col min="3583" max="3583" width="1.109375" style="100" customWidth="1"/>
    <col min="3584" max="3584" width="5.44140625" style="100" customWidth="1"/>
    <col min="3585" max="3585" width="38.33203125" style="100" customWidth="1"/>
    <col min="3586" max="3586" width="7.88671875" style="100" customWidth="1"/>
    <col min="3587" max="3587" width="6.88671875" style="100" customWidth="1"/>
    <col min="3588" max="3588" width="7.33203125" style="100" customWidth="1"/>
    <col min="3589" max="3589" width="11.5546875" style="100" customWidth="1"/>
    <col min="3590" max="3590" width="8.33203125" style="100" customWidth="1"/>
    <col min="3591" max="3591" width="9" style="100" customWidth="1"/>
    <col min="3592" max="3838" width="9.109375" style="100"/>
    <col min="3839" max="3839" width="1.109375" style="100" customWidth="1"/>
    <col min="3840" max="3840" width="5.44140625" style="100" customWidth="1"/>
    <col min="3841" max="3841" width="38.33203125" style="100" customWidth="1"/>
    <col min="3842" max="3842" width="7.88671875" style="100" customWidth="1"/>
    <col min="3843" max="3843" width="6.88671875" style="100" customWidth="1"/>
    <col min="3844" max="3844" width="7.33203125" style="100" customWidth="1"/>
    <col min="3845" max="3845" width="11.5546875" style="100" customWidth="1"/>
    <col min="3846" max="3846" width="8.33203125" style="100" customWidth="1"/>
    <col min="3847" max="3847" width="9" style="100" customWidth="1"/>
    <col min="3848" max="4094" width="9.109375" style="100"/>
    <col min="4095" max="4095" width="1.109375" style="100" customWidth="1"/>
    <col min="4096" max="4096" width="5.44140625" style="100" customWidth="1"/>
    <col min="4097" max="4097" width="38.33203125" style="100" customWidth="1"/>
    <col min="4098" max="4098" width="7.88671875" style="100" customWidth="1"/>
    <col min="4099" max="4099" width="6.88671875" style="100" customWidth="1"/>
    <col min="4100" max="4100" width="7.33203125" style="100" customWidth="1"/>
    <col min="4101" max="4101" width="11.5546875" style="100" customWidth="1"/>
    <col min="4102" max="4102" width="8.33203125" style="100" customWidth="1"/>
    <col min="4103" max="4103" width="9" style="100" customWidth="1"/>
    <col min="4104" max="4350" width="9.109375" style="100"/>
    <col min="4351" max="4351" width="1.109375" style="100" customWidth="1"/>
    <col min="4352" max="4352" width="5.44140625" style="100" customWidth="1"/>
    <col min="4353" max="4353" width="38.33203125" style="100" customWidth="1"/>
    <col min="4354" max="4354" width="7.88671875" style="100" customWidth="1"/>
    <col min="4355" max="4355" width="6.88671875" style="100" customWidth="1"/>
    <col min="4356" max="4356" width="7.33203125" style="100" customWidth="1"/>
    <col min="4357" max="4357" width="11.5546875" style="100" customWidth="1"/>
    <col min="4358" max="4358" width="8.33203125" style="100" customWidth="1"/>
    <col min="4359" max="4359" width="9" style="100" customWidth="1"/>
    <col min="4360" max="4606" width="9.109375" style="100"/>
    <col min="4607" max="4607" width="1.109375" style="100" customWidth="1"/>
    <col min="4608" max="4608" width="5.44140625" style="100" customWidth="1"/>
    <col min="4609" max="4609" width="38.33203125" style="100" customWidth="1"/>
    <col min="4610" max="4610" width="7.88671875" style="100" customWidth="1"/>
    <col min="4611" max="4611" width="6.88671875" style="100" customWidth="1"/>
    <col min="4612" max="4612" width="7.33203125" style="100" customWidth="1"/>
    <col min="4613" max="4613" width="11.5546875" style="100" customWidth="1"/>
    <col min="4614" max="4614" width="8.33203125" style="100" customWidth="1"/>
    <col min="4615" max="4615" width="9" style="100" customWidth="1"/>
    <col min="4616" max="4862" width="9.109375" style="100"/>
    <col min="4863" max="4863" width="1.109375" style="100" customWidth="1"/>
    <col min="4864" max="4864" width="5.44140625" style="100" customWidth="1"/>
    <col min="4865" max="4865" width="38.33203125" style="100" customWidth="1"/>
    <col min="4866" max="4866" width="7.88671875" style="100" customWidth="1"/>
    <col min="4867" max="4867" width="6.88671875" style="100" customWidth="1"/>
    <col min="4868" max="4868" width="7.33203125" style="100" customWidth="1"/>
    <col min="4869" max="4869" width="11.5546875" style="100" customWidth="1"/>
    <col min="4870" max="4870" width="8.33203125" style="100" customWidth="1"/>
    <col min="4871" max="4871" width="9" style="100" customWidth="1"/>
    <col min="4872" max="5118" width="9.109375" style="100"/>
    <col min="5119" max="5119" width="1.109375" style="100" customWidth="1"/>
    <col min="5120" max="5120" width="5.44140625" style="100" customWidth="1"/>
    <col min="5121" max="5121" width="38.33203125" style="100" customWidth="1"/>
    <col min="5122" max="5122" width="7.88671875" style="100" customWidth="1"/>
    <col min="5123" max="5123" width="6.88671875" style="100" customWidth="1"/>
    <col min="5124" max="5124" width="7.33203125" style="100" customWidth="1"/>
    <col min="5125" max="5125" width="11.5546875" style="100" customWidth="1"/>
    <col min="5126" max="5126" width="8.33203125" style="100" customWidth="1"/>
    <col min="5127" max="5127" width="9" style="100" customWidth="1"/>
    <col min="5128" max="5374" width="9.109375" style="100"/>
    <col min="5375" max="5375" width="1.109375" style="100" customWidth="1"/>
    <col min="5376" max="5376" width="5.44140625" style="100" customWidth="1"/>
    <col min="5377" max="5377" width="38.33203125" style="100" customWidth="1"/>
    <col min="5378" max="5378" width="7.88671875" style="100" customWidth="1"/>
    <col min="5379" max="5379" width="6.88671875" style="100" customWidth="1"/>
    <col min="5380" max="5380" width="7.33203125" style="100" customWidth="1"/>
    <col min="5381" max="5381" width="11.5546875" style="100" customWidth="1"/>
    <col min="5382" max="5382" width="8.33203125" style="100" customWidth="1"/>
    <col min="5383" max="5383" width="9" style="100" customWidth="1"/>
    <col min="5384" max="5630" width="9.109375" style="100"/>
    <col min="5631" max="5631" width="1.109375" style="100" customWidth="1"/>
    <col min="5632" max="5632" width="5.44140625" style="100" customWidth="1"/>
    <col min="5633" max="5633" width="38.33203125" style="100" customWidth="1"/>
    <col min="5634" max="5634" width="7.88671875" style="100" customWidth="1"/>
    <col min="5635" max="5635" width="6.88671875" style="100" customWidth="1"/>
    <col min="5636" max="5636" width="7.33203125" style="100" customWidth="1"/>
    <col min="5637" max="5637" width="11.5546875" style="100" customWidth="1"/>
    <col min="5638" max="5638" width="8.33203125" style="100" customWidth="1"/>
    <col min="5639" max="5639" width="9" style="100" customWidth="1"/>
    <col min="5640" max="5886" width="9.109375" style="100"/>
    <col min="5887" max="5887" width="1.109375" style="100" customWidth="1"/>
    <col min="5888" max="5888" width="5.44140625" style="100" customWidth="1"/>
    <col min="5889" max="5889" width="38.33203125" style="100" customWidth="1"/>
    <col min="5890" max="5890" width="7.88671875" style="100" customWidth="1"/>
    <col min="5891" max="5891" width="6.88671875" style="100" customWidth="1"/>
    <col min="5892" max="5892" width="7.33203125" style="100" customWidth="1"/>
    <col min="5893" max="5893" width="11.5546875" style="100" customWidth="1"/>
    <col min="5894" max="5894" width="8.33203125" style="100" customWidth="1"/>
    <col min="5895" max="5895" width="9" style="100" customWidth="1"/>
    <col min="5896" max="6142" width="9.109375" style="100"/>
    <col min="6143" max="6143" width="1.109375" style="100" customWidth="1"/>
    <col min="6144" max="6144" width="5.44140625" style="100" customWidth="1"/>
    <col min="6145" max="6145" width="38.33203125" style="100" customWidth="1"/>
    <col min="6146" max="6146" width="7.88671875" style="100" customWidth="1"/>
    <col min="6147" max="6147" width="6.88671875" style="100" customWidth="1"/>
    <col min="6148" max="6148" width="7.33203125" style="100" customWidth="1"/>
    <col min="6149" max="6149" width="11.5546875" style="100" customWidth="1"/>
    <col min="6150" max="6150" width="8.33203125" style="100" customWidth="1"/>
    <col min="6151" max="6151" width="9" style="100" customWidth="1"/>
    <col min="6152" max="6398" width="9.109375" style="100"/>
    <col min="6399" max="6399" width="1.109375" style="100" customWidth="1"/>
    <col min="6400" max="6400" width="5.44140625" style="100" customWidth="1"/>
    <col min="6401" max="6401" width="38.33203125" style="100" customWidth="1"/>
    <col min="6402" max="6402" width="7.88671875" style="100" customWidth="1"/>
    <col min="6403" max="6403" width="6.88671875" style="100" customWidth="1"/>
    <col min="6404" max="6404" width="7.33203125" style="100" customWidth="1"/>
    <col min="6405" max="6405" width="11.5546875" style="100" customWidth="1"/>
    <col min="6406" max="6406" width="8.33203125" style="100" customWidth="1"/>
    <col min="6407" max="6407" width="9" style="100" customWidth="1"/>
    <col min="6408" max="6654" width="9.109375" style="100"/>
    <col min="6655" max="6655" width="1.109375" style="100" customWidth="1"/>
    <col min="6656" max="6656" width="5.44140625" style="100" customWidth="1"/>
    <col min="6657" max="6657" width="38.33203125" style="100" customWidth="1"/>
    <col min="6658" max="6658" width="7.88671875" style="100" customWidth="1"/>
    <col min="6659" max="6659" width="6.88671875" style="100" customWidth="1"/>
    <col min="6660" max="6660" width="7.33203125" style="100" customWidth="1"/>
    <col min="6661" max="6661" width="11.5546875" style="100" customWidth="1"/>
    <col min="6662" max="6662" width="8.33203125" style="100" customWidth="1"/>
    <col min="6663" max="6663" width="9" style="100" customWidth="1"/>
    <col min="6664" max="6910" width="9.109375" style="100"/>
    <col min="6911" max="6911" width="1.109375" style="100" customWidth="1"/>
    <col min="6912" max="6912" width="5.44140625" style="100" customWidth="1"/>
    <col min="6913" max="6913" width="38.33203125" style="100" customWidth="1"/>
    <col min="6914" max="6914" width="7.88671875" style="100" customWidth="1"/>
    <col min="6915" max="6915" width="6.88671875" style="100" customWidth="1"/>
    <col min="6916" max="6916" width="7.33203125" style="100" customWidth="1"/>
    <col min="6917" max="6917" width="11.5546875" style="100" customWidth="1"/>
    <col min="6918" max="6918" width="8.33203125" style="100" customWidth="1"/>
    <col min="6919" max="6919" width="9" style="100" customWidth="1"/>
    <col min="6920" max="7166" width="9.109375" style="100"/>
    <col min="7167" max="7167" width="1.109375" style="100" customWidth="1"/>
    <col min="7168" max="7168" width="5.44140625" style="100" customWidth="1"/>
    <col min="7169" max="7169" width="38.33203125" style="100" customWidth="1"/>
    <col min="7170" max="7170" width="7.88671875" style="100" customWidth="1"/>
    <col min="7171" max="7171" width="6.88671875" style="100" customWidth="1"/>
    <col min="7172" max="7172" width="7.33203125" style="100" customWidth="1"/>
    <col min="7173" max="7173" width="11.5546875" style="100" customWidth="1"/>
    <col min="7174" max="7174" width="8.33203125" style="100" customWidth="1"/>
    <col min="7175" max="7175" width="9" style="100" customWidth="1"/>
    <col min="7176" max="7422" width="9.109375" style="100"/>
    <col min="7423" max="7423" width="1.109375" style="100" customWidth="1"/>
    <col min="7424" max="7424" width="5.44140625" style="100" customWidth="1"/>
    <col min="7425" max="7425" width="38.33203125" style="100" customWidth="1"/>
    <col min="7426" max="7426" width="7.88671875" style="100" customWidth="1"/>
    <col min="7427" max="7427" width="6.88671875" style="100" customWidth="1"/>
    <col min="7428" max="7428" width="7.33203125" style="100" customWidth="1"/>
    <col min="7429" max="7429" width="11.5546875" style="100" customWidth="1"/>
    <col min="7430" max="7430" width="8.33203125" style="100" customWidth="1"/>
    <col min="7431" max="7431" width="9" style="100" customWidth="1"/>
    <col min="7432" max="7678" width="9.109375" style="100"/>
    <col min="7679" max="7679" width="1.109375" style="100" customWidth="1"/>
    <col min="7680" max="7680" width="5.44140625" style="100" customWidth="1"/>
    <col min="7681" max="7681" width="38.33203125" style="100" customWidth="1"/>
    <col min="7682" max="7682" width="7.88671875" style="100" customWidth="1"/>
    <col min="7683" max="7683" width="6.88671875" style="100" customWidth="1"/>
    <col min="7684" max="7684" width="7.33203125" style="100" customWidth="1"/>
    <col min="7685" max="7685" width="11.5546875" style="100" customWidth="1"/>
    <col min="7686" max="7686" width="8.33203125" style="100" customWidth="1"/>
    <col min="7687" max="7687" width="9" style="100" customWidth="1"/>
    <col min="7688" max="7934" width="9.109375" style="100"/>
    <col min="7935" max="7935" width="1.109375" style="100" customWidth="1"/>
    <col min="7936" max="7936" width="5.44140625" style="100" customWidth="1"/>
    <col min="7937" max="7937" width="38.33203125" style="100" customWidth="1"/>
    <col min="7938" max="7938" width="7.88671875" style="100" customWidth="1"/>
    <col min="7939" max="7939" width="6.88671875" style="100" customWidth="1"/>
    <col min="7940" max="7940" width="7.33203125" style="100" customWidth="1"/>
    <col min="7941" max="7941" width="11.5546875" style="100" customWidth="1"/>
    <col min="7942" max="7942" width="8.33203125" style="100" customWidth="1"/>
    <col min="7943" max="7943" width="9" style="100" customWidth="1"/>
    <col min="7944" max="8190" width="9.109375" style="100"/>
    <col min="8191" max="8191" width="1.109375" style="100" customWidth="1"/>
    <col min="8192" max="8192" width="5.44140625" style="100" customWidth="1"/>
    <col min="8193" max="8193" width="38.33203125" style="100" customWidth="1"/>
    <col min="8194" max="8194" width="7.88671875" style="100" customWidth="1"/>
    <col min="8195" max="8195" width="6.88671875" style="100" customWidth="1"/>
    <col min="8196" max="8196" width="7.33203125" style="100" customWidth="1"/>
    <col min="8197" max="8197" width="11.5546875" style="100" customWidth="1"/>
    <col min="8198" max="8198" width="8.33203125" style="100" customWidth="1"/>
    <col min="8199" max="8199" width="9" style="100" customWidth="1"/>
    <col min="8200" max="8446" width="9.109375" style="100"/>
    <col min="8447" max="8447" width="1.109375" style="100" customWidth="1"/>
    <col min="8448" max="8448" width="5.44140625" style="100" customWidth="1"/>
    <col min="8449" max="8449" width="38.33203125" style="100" customWidth="1"/>
    <col min="8450" max="8450" width="7.88671875" style="100" customWidth="1"/>
    <col min="8451" max="8451" width="6.88671875" style="100" customWidth="1"/>
    <col min="8452" max="8452" width="7.33203125" style="100" customWidth="1"/>
    <col min="8453" max="8453" width="11.5546875" style="100" customWidth="1"/>
    <col min="8454" max="8454" width="8.33203125" style="100" customWidth="1"/>
    <col min="8455" max="8455" width="9" style="100" customWidth="1"/>
    <col min="8456" max="8702" width="9.109375" style="100"/>
    <col min="8703" max="8703" width="1.109375" style="100" customWidth="1"/>
    <col min="8704" max="8704" width="5.44140625" style="100" customWidth="1"/>
    <col min="8705" max="8705" width="38.33203125" style="100" customWidth="1"/>
    <col min="8706" max="8706" width="7.88671875" style="100" customWidth="1"/>
    <col min="8707" max="8707" width="6.88671875" style="100" customWidth="1"/>
    <col min="8708" max="8708" width="7.33203125" style="100" customWidth="1"/>
    <col min="8709" max="8709" width="11.5546875" style="100" customWidth="1"/>
    <col min="8710" max="8710" width="8.33203125" style="100" customWidth="1"/>
    <col min="8711" max="8711" width="9" style="100" customWidth="1"/>
    <col min="8712" max="8958" width="9.109375" style="100"/>
    <col min="8959" max="8959" width="1.109375" style="100" customWidth="1"/>
    <col min="8960" max="8960" width="5.44140625" style="100" customWidth="1"/>
    <col min="8961" max="8961" width="38.33203125" style="100" customWidth="1"/>
    <col min="8962" max="8962" width="7.88671875" style="100" customWidth="1"/>
    <col min="8963" max="8963" width="6.88671875" style="100" customWidth="1"/>
    <col min="8964" max="8964" width="7.33203125" style="100" customWidth="1"/>
    <col min="8965" max="8965" width="11.5546875" style="100" customWidth="1"/>
    <col min="8966" max="8966" width="8.33203125" style="100" customWidth="1"/>
    <col min="8967" max="8967" width="9" style="100" customWidth="1"/>
    <col min="8968" max="9214" width="9.109375" style="100"/>
    <col min="9215" max="9215" width="1.109375" style="100" customWidth="1"/>
    <col min="9216" max="9216" width="5.44140625" style="100" customWidth="1"/>
    <col min="9217" max="9217" width="38.33203125" style="100" customWidth="1"/>
    <col min="9218" max="9218" width="7.88671875" style="100" customWidth="1"/>
    <col min="9219" max="9219" width="6.88671875" style="100" customWidth="1"/>
    <col min="9220" max="9220" width="7.33203125" style="100" customWidth="1"/>
    <col min="9221" max="9221" width="11.5546875" style="100" customWidth="1"/>
    <col min="9222" max="9222" width="8.33203125" style="100" customWidth="1"/>
    <col min="9223" max="9223" width="9" style="100" customWidth="1"/>
    <col min="9224" max="9470" width="9.109375" style="100"/>
    <col min="9471" max="9471" width="1.109375" style="100" customWidth="1"/>
    <col min="9472" max="9472" width="5.44140625" style="100" customWidth="1"/>
    <col min="9473" max="9473" width="38.33203125" style="100" customWidth="1"/>
    <col min="9474" max="9474" width="7.88671875" style="100" customWidth="1"/>
    <col min="9475" max="9475" width="6.88671875" style="100" customWidth="1"/>
    <col min="9476" max="9476" width="7.33203125" style="100" customWidth="1"/>
    <col min="9477" max="9477" width="11.5546875" style="100" customWidth="1"/>
    <col min="9478" max="9478" width="8.33203125" style="100" customWidth="1"/>
    <col min="9479" max="9479" width="9" style="100" customWidth="1"/>
    <col min="9480" max="9726" width="9.109375" style="100"/>
    <col min="9727" max="9727" width="1.109375" style="100" customWidth="1"/>
    <col min="9728" max="9728" width="5.44140625" style="100" customWidth="1"/>
    <col min="9729" max="9729" width="38.33203125" style="100" customWidth="1"/>
    <col min="9730" max="9730" width="7.88671875" style="100" customWidth="1"/>
    <col min="9731" max="9731" width="6.88671875" style="100" customWidth="1"/>
    <col min="9732" max="9732" width="7.33203125" style="100" customWidth="1"/>
    <col min="9733" max="9733" width="11.5546875" style="100" customWidth="1"/>
    <col min="9734" max="9734" width="8.33203125" style="100" customWidth="1"/>
    <col min="9735" max="9735" width="9" style="100" customWidth="1"/>
    <col min="9736" max="9982" width="9.109375" style="100"/>
    <col min="9983" max="9983" width="1.109375" style="100" customWidth="1"/>
    <col min="9984" max="9984" width="5.44140625" style="100" customWidth="1"/>
    <col min="9985" max="9985" width="38.33203125" style="100" customWidth="1"/>
    <col min="9986" max="9986" width="7.88671875" style="100" customWidth="1"/>
    <col min="9987" max="9987" width="6.88671875" style="100" customWidth="1"/>
    <col min="9988" max="9988" width="7.33203125" style="100" customWidth="1"/>
    <col min="9989" max="9989" width="11.5546875" style="100" customWidth="1"/>
    <col min="9990" max="9990" width="8.33203125" style="100" customWidth="1"/>
    <col min="9991" max="9991" width="9" style="100" customWidth="1"/>
    <col min="9992" max="10238" width="9.109375" style="100"/>
    <col min="10239" max="10239" width="1.109375" style="100" customWidth="1"/>
    <col min="10240" max="10240" width="5.44140625" style="100" customWidth="1"/>
    <col min="10241" max="10241" width="38.33203125" style="100" customWidth="1"/>
    <col min="10242" max="10242" width="7.88671875" style="100" customWidth="1"/>
    <col min="10243" max="10243" width="6.88671875" style="100" customWidth="1"/>
    <col min="10244" max="10244" width="7.33203125" style="100" customWidth="1"/>
    <col min="10245" max="10245" width="11.5546875" style="100" customWidth="1"/>
    <col min="10246" max="10246" width="8.33203125" style="100" customWidth="1"/>
    <col min="10247" max="10247" width="9" style="100" customWidth="1"/>
    <col min="10248" max="10494" width="9.109375" style="100"/>
    <col min="10495" max="10495" width="1.109375" style="100" customWidth="1"/>
    <col min="10496" max="10496" width="5.44140625" style="100" customWidth="1"/>
    <col min="10497" max="10497" width="38.33203125" style="100" customWidth="1"/>
    <col min="10498" max="10498" width="7.88671875" style="100" customWidth="1"/>
    <col min="10499" max="10499" width="6.88671875" style="100" customWidth="1"/>
    <col min="10500" max="10500" width="7.33203125" style="100" customWidth="1"/>
    <col min="10501" max="10501" width="11.5546875" style="100" customWidth="1"/>
    <col min="10502" max="10502" width="8.33203125" style="100" customWidth="1"/>
    <col min="10503" max="10503" width="9" style="100" customWidth="1"/>
    <col min="10504" max="10750" width="9.109375" style="100"/>
    <col min="10751" max="10751" width="1.109375" style="100" customWidth="1"/>
    <col min="10752" max="10752" width="5.44140625" style="100" customWidth="1"/>
    <col min="10753" max="10753" width="38.33203125" style="100" customWidth="1"/>
    <col min="10754" max="10754" width="7.88671875" style="100" customWidth="1"/>
    <col min="10755" max="10755" width="6.88671875" style="100" customWidth="1"/>
    <col min="10756" max="10756" width="7.33203125" style="100" customWidth="1"/>
    <col min="10757" max="10757" width="11.5546875" style="100" customWidth="1"/>
    <col min="10758" max="10758" width="8.33203125" style="100" customWidth="1"/>
    <col min="10759" max="10759" width="9" style="100" customWidth="1"/>
    <col min="10760" max="11006" width="9.109375" style="100"/>
    <col min="11007" max="11007" width="1.109375" style="100" customWidth="1"/>
    <col min="11008" max="11008" width="5.44140625" style="100" customWidth="1"/>
    <col min="11009" max="11009" width="38.33203125" style="100" customWidth="1"/>
    <col min="11010" max="11010" width="7.88671875" style="100" customWidth="1"/>
    <col min="11011" max="11011" width="6.88671875" style="100" customWidth="1"/>
    <col min="11012" max="11012" width="7.33203125" style="100" customWidth="1"/>
    <col min="11013" max="11013" width="11.5546875" style="100" customWidth="1"/>
    <col min="11014" max="11014" width="8.33203125" style="100" customWidth="1"/>
    <col min="11015" max="11015" width="9" style="100" customWidth="1"/>
    <col min="11016" max="11262" width="9.109375" style="100"/>
    <col min="11263" max="11263" width="1.109375" style="100" customWidth="1"/>
    <col min="11264" max="11264" width="5.44140625" style="100" customWidth="1"/>
    <col min="11265" max="11265" width="38.33203125" style="100" customWidth="1"/>
    <col min="11266" max="11266" width="7.88671875" style="100" customWidth="1"/>
    <col min="11267" max="11267" width="6.88671875" style="100" customWidth="1"/>
    <col min="11268" max="11268" width="7.33203125" style="100" customWidth="1"/>
    <col min="11269" max="11269" width="11.5546875" style="100" customWidth="1"/>
    <col min="11270" max="11270" width="8.33203125" style="100" customWidth="1"/>
    <col min="11271" max="11271" width="9" style="100" customWidth="1"/>
    <col min="11272" max="11518" width="9.109375" style="100"/>
    <col min="11519" max="11519" width="1.109375" style="100" customWidth="1"/>
    <col min="11520" max="11520" width="5.44140625" style="100" customWidth="1"/>
    <col min="11521" max="11521" width="38.33203125" style="100" customWidth="1"/>
    <col min="11522" max="11522" width="7.88671875" style="100" customWidth="1"/>
    <col min="11523" max="11523" width="6.88671875" style="100" customWidth="1"/>
    <col min="11524" max="11524" width="7.33203125" style="100" customWidth="1"/>
    <col min="11525" max="11525" width="11.5546875" style="100" customWidth="1"/>
    <col min="11526" max="11526" width="8.33203125" style="100" customWidth="1"/>
    <col min="11527" max="11527" width="9" style="100" customWidth="1"/>
    <col min="11528" max="11774" width="9.109375" style="100"/>
    <col min="11775" max="11775" width="1.109375" style="100" customWidth="1"/>
    <col min="11776" max="11776" width="5.44140625" style="100" customWidth="1"/>
    <col min="11777" max="11777" width="38.33203125" style="100" customWidth="1"/>
    <col min="11778" max="11778" width="7.88671875" style="100" customWidth="1"/>
    <col min="11779" max="11779" width="6.88671875" style="100" customWidth="1"/>
    <col min="11780" max="11780" width="7.33203125" style="100" customWidth="1"/>
    <col min="11781" max="11781" width="11.5546875" style="100" customWidth="1"/>
    <col min="11782" max="11782" width="8.33203125" style="100" customWidth="1"/>
    <col min="11783" max="11783" width="9" style="100" customWidth="1"/>
    <col min="11784" max="12030" width="9.109375" style="100"/>
    <col min="12031" max="12031" width="1.109375" style="100" customWidth="1"/>
    <col min="12032" max="12032" width="5.44140625" style="100" customWidth="1"/>
    <col min="12033" max="12033" width="38.33203125" style="100" customWidth="1"/>
    <col min="12034" max="12034" width="7.88671875" style="100" customWidth="1"/>
    <col min="12035" max="12035" width="6.88671875" style="100" customWidth="1"/>
    <col min="12036" max="12036" width="7.33203125" style="100" customWidth="1"/>
    <col min="12037" max="12037" width="11.5546875" style="100" customWidth="1"/>
    <col min="12038" max="12038" width="8.33203125" style="100" customWidth="1"/>
    <col min="12039" max="12039" width="9" style="100" customWidth="1"/>
    <col min="12040" max="12286" width="9.109375" style="100"/>
    <col min="12287" max="12287" width="1.109375" style="100" customWidth="1"/>
    <col min="12288" max="12288" width="5.44140625" style="100" customWidth="1"/>
    <col min="12289" max="12289" width="38.33203125" style="100" customWidth="1"/>
    <col min="12290" max="12290" width="7.88671875" style="100" customWidth="1"/>
    <col min="12291" max="12291" width="6.88671875" style="100" customWidth="1"/>
    <col min="12292" max="12292" width="7.33203125" style="100" customWidth="1"/>
    <col min="12293" max="12293" width="11.5546875" style="100" customWidth="1"/>
    <col min="12294" max="12294" width="8.33203125" style="100" customWidth="1"/>
    <col min="12295" max="12295" width="9" style="100" customWidth="1"/>
    <col min="12296" max="12542" width="9.109375" style="100"/>
    <col min="12543" max="12543" width="1.109375" style="100" customWidth="1"/>
    <col min="12544" max="12544" width="5.44140625" style="100" customWidth="1"/>
    <col min="12545" max="12545" width="38.33203125" style="100" customWidth="1"/>
    <col min="12546" max="12546" width="7.88671875" style="100" customWidth="1"/>
    <col min="12547" max="12547" width="6.88671875" style="100" customWidth="1"/>
    <col min="12548" max="12548" width="7.33203125" style="100" customWidth="1"/>
    <col min="12549" max="12549" width="11.5546875" style="100" customWidth="1"/>
    <col min="12550" max="12550" width="8.33203125" style="100" customWidth="1"/>
    <col min="12551" max="12551" width="9" style="100" customWidth="1"/>
    <col min="12552" max="12798" width="9.109375" style="100"/>
    <col min="12799" max="12799" width="1.109375" style="100" customWidth="1"/>
    <col min="12800" max="12800" width="5.44140625" style="100" customWidth="1"/>
    <col min="12801" max="12801" width="38.33203125" style="100" customWidth="1"/>
    <col min="12802" max="12802" width="7.88671875" style="100" customWidth="1"/>
    <col min="12803" max="12803" width="6.88671875" style="100" customWidth="1"/>
    <col min="12804" max="12804" width="7.33203125" style="100" customWidth="1"/>
    <col min="12805" max="12805" width="11.5546875" style="100" customWidth="1"/>
    <col min="12806" max="12806" width="8.33203125" style="100" customWidth="1"/>
    <col min="12807" max="12807" width="9" style="100" customWidth="1"/>
    <col min="12808" max="13054" width="9.109375" style="100"/>
    <col min="13055" max="13055" width="1.109375" style="100" customWidth="1"/>
    <col min="13056" max="13056" width="5.44140625" style="100" customWidth="1"/>
    <col min="13057" max="13057" width="38.33203125" style="100" customWidth="1"/>
    <col min="13058" max="13058" width="7.88671875" style="100" customWidth="1"/>
    <col min="13059" max="13059" width="6.88671875" style="100" customWidth="1"/>
    <col min="13060" max="13060" width="7.33203125" style="100" customWidth="1"/>
    <col min="13061" max="13061" width="11.5546875" style="100" customWidth="1"/>
    <col min="13062" max="13062" width="8.33203125" style="100" customWidth="1"/>
    <col min="13063" max="13063" width="9" style="100" customWidth="1"/>
    <col min="13064" max="13310" width="9.109375" style="100"/>
    <col min="13311" max="13311" width="1.109375" style="100" customWidth="1"/>
    <col min="13312" max="13312" width="5.44140625" style="100" customWidth="1"/>
    <col min="13313" max="13313" width="38.33203125" style="100" customWidth="1"/>
    <col min="13314" max="13314" width="7.88671875" style="100" customWidth="1"/>
    <col min="13315" max="13315" width="6.88671875" style="100" customWidth="1"/>
    <col min="13316" max="13316" width="7.33203125" style="100" customWidth="1"/>
    <col min="13317" max="13317" width="11.5546875" style="100" customWidth="1"/>
    <col min="13318" max="13318" width="8.33203125" style="100" customWidth="1"/>
    <col min="13319" max="13319" width="9" style="100" customWidth="1"/>
    <col min="13320" max="13566" width="9.109375" style="100"/>
    <col min="13567" max="13567" width="1.109375" style="100" customWidth="1"/>
    <col min="13568" max="13568" width="5.44140625" style="100" customWidth="1"/>
    <col min="13569" max="13569" width="38.33203125" style="100" customWidth="1"/>
    <col min="13570" max="13570" width="7.88671875" style="100" customWidth="1"/>
    <col min="13571" max="13571" width="6.88671875" style="100" customWidth="1"/>
    <col min="13572" max="13572" width="7.33203125" style="100" customWidth="1"/>
    <col min="13573" max="13573" width="11.5546875" style="100" customWidth="1"/>
    <col min="13574" max="13574" width="8.33203125" style="100" customWidth="1"/>
    <col min="13575" max="13575" width="9" style="100" customWidth="1"/>
    <col min="13576" max="13822" width="9.109375" style="100"/>
    <col min="13823" max="13823" width="1.109375" style="100" customWidth="1"/>
    <col min="13824" max="13824" width="5.44140625" style="100" customWidth="1"/>
    <col min="13825" max="13825" width="38.33203125" style="100" customWidth="1"/>
    <col min="13826" max="13826" width="7.88671875" style="100" customWidth="1"/>
    <col min="13827" max="13827" width="6.88671875" style="100" customWidth="1"/>
    <col min="13828" max="13828" width="7.33203125" style="100" customWidth="1"/>
    <col min="13829" max="13829" width="11.5546875" style="100" customWidth="1"/>
    <col min="13830" max="13830" width="8.33203125" style="100" customWidth="1"/>
    <col min="13831" max="13831" width="9" style="100" customWidth="1"/>
    <col min="13832" max="14078" width="9.109375" style="100"/>
    <col min="14079" max="14079" width="1.109375" style="100" customWidth="1"/>
    <col min="14080" max="14080" width="5.44140625" style="100" customWidth="1"/>
    <col min="14081" max="14081" width="38.33203125" style="100" customWidth="1"/>
    <col min="14082" max="14082" width="7.88671875" style="100" customWidth="1"/>
    <col min="14083" max="14083" width="6.88671875" style="100" customWidth="1"/>
    <col min="14084" max="14084" width="7.33203125" style="100" customWidth="1"/>
    <col min="14085" max="14085" width="11.5546875" style="100" customWidth="1"/>
    <col min="14086" max="14086" width="8.33203125" style="100" customWidth="1"/>
    <col min="14087" max="14087" width="9" style="100" customWidth="1"/>
    <col min="14088" max="14334" width="9.109375" style="100"/>
    <col min="14335" max="14335" width="1.109375" style="100" customWidth="1"/>
    <col min="14336" max="14336" width="5.44140625" style="100" customWidth="1"/>
    <col min="14337" max="14337" width="38.33203125" style="100" customWidth="1"/>
    <col min="14338" max="14338" width="7.88671875" style="100" customWidth="1"/>
    <col min="14339" max="14339" width="6.88671875" style="100" customWidth="1"/>
    <col min="14340" max="14340" width="7.33203125" style="100" customWidth="1"/>
    <col min="14341" max="14341" width="11.5546875" style="100" customWidth="1"/>
    <col min="14342" max="14342" width="8.33203125" style="100" customWidth="1"/>
    <col min="14343" max="14343" width="9" style="100" customWidth="1"/>
    <col min="14344" max="14590" width="9.109375" style="100"/>
    <col min="14591" max="14591" width="1.109375" style="100" customWidth="1"/>
    <col min="14592" max="14592" width="5.44140625" style="100" customWidth="1"/>
    <col min="14593" max="14593" width="38.33203125" style="100" customWidth="1"/>
    <col min="14594" max="14594" width="7.88671875" style="100" customWidth="1"/>
    <col min="14595" max="14595" width="6.88671875" style="100" customWidth="1"/>
    <col min="14596" max="14596" width="7.33203125" style="100" customWidth="1"/>
    <col min="14597" max="14597" width="11.5546875" style="100" customWidth="1"/>
    <col min="14598" max="14598" width="8.33203125" style="100" customWidth="1"/>
    <col min="14599" max="14599" width="9" style="100" customWidth="1"/>
    <col min="14600" max="14846" width="9.109375" style="100"/>
    <col min="14847" max="14847" width="1.109375" style="100" customWidth="1"/>
    <col min="14848" max="14848" width="5.44140625" style="100" customWidth="1"/>
    <col min="14849" max="14849" width="38.33203125" style="100" customWidth="1"/>
    <col min="14850" max="14850" width="7.88671875" style="100" customWidth="1"/>
    <col min="14851" max="14851" width="6.88671875" style="100" customWidth="1"/>
    <col min="14852" max="14852" width="7.33203125" style="100" customWidth="1"/>
    <col min="14853" max="14853" width="11.5546875" style="100" customWidth="1"/>
    <col min="14854" max="14854" width="8.33203125" style="100" customWidth="1"/>
    <col min="14855" max="14855" width="9" style="100" customWidth="1"/>
    <col min="14856" max="15102" width="9.109375" style="100"/>
    <col min="15103" max="15103" width="1.109375" style="100" customWidth="1"/>
    <col min="15104" max="15104" width="5.44140625" style="100" customWidth="1"/>
    <col min="15105" max="15105" width="38.33203125" style="100" customWidth="1"/>
    <col min="15106" max="15106" width="7.88671875" style="100" customWidth="1"/>
    <col min="15107" max="15107" width="6.88671875" style="100" customWidth="1"/>
    <col min="15108" max="15108" width="7.33203125" style="100" customWidth="1"/>
    <col min="15109" max="15109" width="11.5546875" style="100" customWidth="1"/>
    <col min="15110" max="15110" width="8.33203125" style="100" customWidth="1"/>
    <col min="15111" max="15111" width="9" style="100" customWidth="1"/>
    <col min="15112" max="15358" width="9.109375" style="100"/>
    <col min="15359" max="15359" width="1.109375" style="100" customWidth="1"/>
    <col min="15360" max="15360" width="5.44140625" style="100" customWidth="1"/>
    <col min="15361" max="15361" width="38.33203125" style="100" customWidth="1"/>
    <col min="15362" max="15362" width="7.88671875" style="100" customWidth="1"/>
    <col min="15363" max="15363" width="6.88671875" style="100" customWidth="1"/>
    <col min="15364" max="15364" width="7.33203125" style="100" customWidth="1"/>
    <col min="15365" max="15365" width="11.5546875" style="100" customWidth="1"/>
    <col min="15366" max="15366" width="8.33203125" style="100" customWidth="1"/>
    <col min="15367" max="15367" width="9" style="100" customWidth="1"/>
    <col min="15368" max="15614" width="9.109375" style="100"/>
    <col min="15615" max="15615" width="1.109375" style="100" customWidth="1"/>
    <col min="15616" max="15616" width="5.44140625" style="100" customWidth="1"/>
    <col min="15617" max="15617" width="38.33203125" style="100" customWidth="1"/>
    <col min="15618" max="15618" width="7.88671875" style="100" customWidth="1"/>
    <col min="15619" max="15619" width="6.88671875" style="100" customWidth="1"/>
    <col min="15620" max="15620" width="7.33203125" style="100" customWidth="1"/>
    <col min="15621" max="15621" width="11.5546875" style="100" customWidth="1"/>
    <col min="15622" max="15622" width="8.33203125" style="100" customWidth="1"/>
    <col min="15623" max="15623" width="9" style="100" customWidth="1"/>
    <col min="15624" max="15870" width="9.109375" style="100"/>
    <col min="15871" max="15871" width="1.109375" style="100" customWidth="1"/>
    <col min="15872" max="15872" width="5.44140625" style="100" customWidth="1"/>
    <col min="15873" max="15873" width="38.33203125" style="100" customWidth="1"/>
    <col min="15874" max="15874" width="7.88671875" style="100" customWidth="1"/>
    <col min="15875" max="15875" width="6.88671875" style="100" customWidth="1"/>
    <col min="15876" max="15876" width="7.33203125" style="100" customWidth="1"/>
    <col min="15877" max="15877" width="11.5546875" style="100" customWidth="1"/>
    <col min="15878" max="15878" width="8.33203125" style="100" customWidth="1"/>
    <col min="15879" max="15879" width="9" style="100" customWidth="1"/>
    <col min="15880" max="16126" width="9.109375" style="100"/>
    <col min="16127" max="16127" width="1.109375" style="100" customWidth="1"/>
    <col min="16128" max="16128" width="5.44140625" style="100" customWidth="1"/>
    <col min="16129" max="16129" width="38.33203125" style="100" customWidth="1"/>
    <col min="16130" max="16130" width="7.88671875" style="100" customWidth="1"/>
    <col min="16131" max="16131" width="6.88671875" style="100" customWidth="1"/>
    <col min="16132" max="16132" width="7.33203125" style="100" customWidth="1"/>
    <col min="16133" max="16133" width="11.5546875" style="100" customWidth="1"/>
    <col min="16134" max="16134" width="8.33203125" style="100" customWidth="1"/>
    <col min="16135" max="16135" width="9" style="100" customWidth="1"/>
    <col min="16136" max="16384" width="9.109375" style="100"/>
  </cols>
  <sheetData>
    <row r="1" spans="1:8" ht="15.6" x14ac:dyDescent="0.3">
      <c r="E1" s="99" t="s">
        <v>339</v>
      </c>
      <c r="F1" s="99"/>
      <c r="G1" s="99"/>
    </row>
    <row r="2" spans="1:8" ht="15.6" x14ac:dyDescent="0.3">
      <c r="E2" s="99" t="s">
        <v>598</v>
      </c>
      <c r="F2" s="99"/>
      <c r="G2" s="99"/>
    </row>
    <row r="3" spans="1:8" ht="15.6" x14ac:dyDescent="0.3">
      <c r="E3" s="267" t="s">
        <v>566</v>
      </c>
      <c r="F3" s="267"/>
      <c r="G3" s="99"/>
    </row>
    <row r="4" spans="1:8" ht="15.6" x14ac:dyDescent="0.3">
      <c r="E4" s="99" t="s">
        <v>637</v>
      </c>
      <c r="F4" s="99"/>
      <c r="G4" s="99"/>
    </row>
    <row r="5" spans="1:8" ht="10.5" customHeight="1" x14ac:dyDescent="0.25"/>
    <row r="6" spans="1:8" x14ac:dyDescent="0.25">
      <c r="A6" s="328" t="s">
        <v>603</v>
      </c>
      <c r="B6" s="328"/>
      <c r="C6" s="328"/>
      <c r="D6" s="328"/>
      <c r="E6" s="328"/>
      <c r="F6" s="328"/>
    </row>
    <row r="7" spans="1:8" x14ac:dyDescent="0.25">
      <c r="B7" s="102"/>
      <c r="C7" s="544" t="s">
        <v>547</v>
      </c>
      <c r="D7" s="544"/>
      <c r="E7" s="544"/>
      <c r="F7" s="544"/>
    </row>
    <row r="8" spans="1:8" ht="13.5" customHeight="1" x14ac:dyDescent="0.25">
      <c r="B8" s="102"/>
      <c r="C8" s="103"/>
      <c r="D8" s="103"/>
      <c r="E8" s="103"/>
      <c r="F8" s="334" t="s">
        <v>316</v>
      </c>
    </row>
    <row r="9" spans="1:8" ht="12.75" customHeight="1" x14ac:dyDescent="0.25">
      <c r="B9" s="606" t="s">
        <v>289</v>
      </c>
      <c r="C9" s="609" t="s">
        <v>548</v>
      </c>
      <c r="D9" s="606" t="s">
        <v>549</v>
      </c>
      <c r="E9" s="602" t="s">
        <v>7</v>
      </c>
      <c r="F9" s="602"/>
      <c r="G9" s="338"/>
    </row>
    <row r="10" spans="1:8" ht="12.75" customHeight="1" x14ac:dyDescent="0.25">
      <c r="B10" s="607"/>
      <c r="C10" s="610"/>
      <c r="D10" s="607"/>
      <c r="E10" s="602" t="s">
        <v>8</v>
      </c>
      <c r="F10" s="603"/>
      <c r="G10" s="338"/>
    </row>
    <row r="11" spans="1:8" ht="12.75" customHeight="1" x14ac:dyDescent="0.25">
      <c r="B11" s="607"/>
      <c r="C11" s="610"/>
      <c r="D11" s="607"/>
      <c r="E11" s="604" t="s">
        <v>9</v>
      </c>
      <c r="F11" s="339" t="s">
        <v>550</v>
      </c>
      <c r="G11" s="338"/>
    </row>
    <row r="12" spans="1:8" ht="13.8" x14ac:dyDescent="0.25">
      <c r="B12" s="608"/>
      <c r="C12" s="611"/>
      <c r="D12" s="608"/>
      <c r="E12" s="605"/>
      <c r="F12" s="340" t="s">
        <v>551</v>
      </c>
      <c r="G12" s="338"/>
    </row>
    <row r="13" spans="1:8" ht="41.4" x14ac:dyDescent="0.25">
      <c r="B13" s="341" t="s">
        <v>10</v>
      </c>
      <c r="C13" s="342" t="s">
        <v>99</v>
      </c>
      <c r="D13" s="336" t="s">
        <v>131</v>
      </c>
      <c r="E13" s="343"/>
      <c r="F13" s="343"/>
      <c r="G13" s="344"/>
    </row>
    <row r="14" spans="1:8" ht="13.8" x14ac:dyDescent="0.25">
      <c r="B14" s="345" t="s">
        <v>11</v>
      </c>
      <c r="C14" s="346" t="s">
        <v>1</v>
      </c>
      <c r="D14" s="347"/>
      <c r="E14" s="348">
        <v>80.156999999999996</v>
      </c>
      <c r="F14" s="348"/>
      <c r="G14" s="338"/>
    </row>
    <row r="15" spans="1:8" ht="13.8" x14ac:dyDescent="0.25">
      <c r="B15" s="345" t="s">
        <v>12</v>
      </c>
      <c r="C15" s="346" t="s">
        <v>48</v>
      </c>
      <c r="D15" s="347"/>
      <c r="E15" s="348">
        <v>0</v>
      </c>
      <c r="F15" s="337"/>
      <c r="G15" s="338"/>
      <c r="H15" s="100"/>
    </row>
    <row r="16" spans="1:8" ht="13.8" x14ac:dyDescent="0.25">
      <c r="B16" s="345" t="s">
        <v>13</v>
      </c>
      <c r="C16" s="346" t="s">
        <v>53</v>
      </c>
      <c r="D16" s="347"/>
      <c r="E16" s="348">
        <v>0</v>
      </c>
      <c r="F16" s="337"/>
      <c r="G16" s="338"/>
      <c r="H16" s="100"/>
    </row>
    <row r="17" spans="2:8" ht="13.8" x14ac:dyDescent="0.25">
      <c r="B17" s="345" t="s">
        <v>14</v>
      </c>
      <c r="C17" s="346" t="s">
        <v>57</v>
      </c>
      <c r="D17" s="347"/>
      <c r="E17" s="348">
        <v>7.1550000000000002</v>
      </c>
      <c r="F17" s="337"/>
      <c r="G17" s="338"/>
      <c r="H17" s="100"/>
    </row>
    <row r="18" spans="2:8" ht="13.8" x14ac:dyDescent="0.25">
      <c r="B18" s="345" t="s">
        <v>68</v>
      </c>
      <c r="C18" s="346" t="s">
        <v>5</v>
      </c>
      <c r="D18" s="347"/>
      <c r="E18" s="348">
        <v>1.5</v>
      </c>
      <c r="F18" s="337"/>
      <c r="G18" s="338"/>
      <c r="H18" s="100"/>
    </row>
    <row r="19" spans="2:8" ht="13.8" x14ac:dyDescent="0.25">
      <c r="B19" s="345" t="s">
        <v>125</v>
      </c>
      <c r="C19" s="346" t="s">
        <v>6</v>
      </c>
      <c r="D19" s="347"/>
      <c r="E19" s="348">
        <v>0</v>
      </c>
      <c r="F19" s="337"/>
      <c r="G19" s="338"/>
      <c r="H19" s="100"/>
    </row>
    <row r="20" spans="2:8" ht="13.8" x14ac:dyDescent="0.25">
      <c r="B20" s="341"/>
      <c r="C20" s="349" t="s">
        <v>604</v>
      </c>
      <c r="D20" s="336"/>
      <c r="E20" s="337">
        <f>+E14+E15+E16+E17+E18+E19</f>
        <v>88.811999999999998</v>
      </c>
      <c r="F20" s="337">
        <f>+F14+F15+F16+F17+F18+F19</f>
        <v>0</v>
      </c>
      <c r="G20" s="338"/>
      <c r="H20" s="100"/>
    </row>
    <row r="21" spans="2:8" ht="13.8" x14ac:dyDescent="0.25">
      <c r="B21" s="341" t="s">
        <v>15</v>
      </c>
      <c r="C21" s="335" t="s">
        <v>97</v>
      </c>
      <c r="D21" s="336" t="s">
        <v>127</v>
      </c>
      <c r="E21" s="337"/>
      <c r="F21" s="337"/>
      <c r="G21" s="338"/>
      <c r="H21" s="100"/>
    </row>
    <row r="22" spans="2:8" ht="13.8" x14ac:dyDescent="0.25">
      <c r="B22" s="345" t="s">
        <v>16</v>
      </c>
      <c r="C22" s="346" t="s">
        <v>330</v>
      </c>
      <c r="D22" s="347"/>
      <c r="E22" s="348">
        <v>0</v>
      </c>
      <c r="F22" s="348"/>
      <c r="G22" s="338"/>
      <c r="H22" s="100"/>
    </row>
    <row r="23" spans="2:8" ht="13.8" x14ac:dyDescent="0.25">
      <c r="B23" s="345" t="s">
        <v>552</v>
      </c>
      <c r="C23" s="346" t="s">
        <v>232</v>
      </c>
      <c r="D23" s="336"/>
      <c r="E23" s="348">
        <v>0.7</v>
      </c>
      <c r="F23" s="337"/>
      <c r="G23" s="338"/>
      <c r="H23" s="100"/>
    </row>
    <row r="24" spans="2:8" ht="15.75" customHeight="1" x14ac:dyDescent="0.25">
      <c r="B24" s="345" t="s">
        <v>553</v>
      </c>
      <c r="C24" s="346" t="s">
        <v>366</v>
      </c>
      <c r="D24" s="347"/>
      <c r="E24" s="348">
        <v>4.3369999999999997</v>
      </c>
      <c r="F24" s="348"/>
      <c r="G24" s="338"/>
      <c r="H24" s="100"/>
    </row>
    <row r="25" spans="2:8" ht="13.8" x14ac:dyDescent="0.25">
      <c r="B25" s="345" t="s">
        <v>554</v>
      </c>
      <c r="C25" s="346" t="s">
        <v>372</v>
      </c>
      <c r="D25" s="336"/>
      <c r="E25" s="348">
        <v>0</v>
      </c>
      <c r="F25" s="337"/>
      <c r="G25" s="338"/>
      <c r="H25" s="100"/>
    </row>
    <row r="26" spans="2:8" ht="13.5" customHeight="1" x14ac:dyDescent="0.25">
      <c r="B26" s="345" t="s">
        <v>555</v>
      </c>
      <c r="C26" s="346" t="s">
        <v>4</v>
      </c>
      <c r="D26" s="347"/>
      <c r="E26" s="348"/>
      <c r="F26" s="348"/>
      <c r="G26" s="338"/>
    </row>
    <row r="27" spans="2:8" ht="13.8" x14ac:dyDescent="0.25">
      <c r="B27" s="345" t="s">
        <v>556</v>
      </c>
      <c r="C27" s="346" t="s">
        <v>42</v>
      </c>
      <c r="D27" s="336"/>
      <c r="E27" s="348"/>
      <c r="F27" s="337"/>
      <c r="G27" s="338"/>
    </row>
    <row r="28" spans="2:8" ht="14.25" customHeight="1" x14ac:dyDescent="0.25">
      <c r="B28" s="350" t="s">
        <v>557</v>
      </c>
      <c r="C28" s="351" t="s">
        <v>286</v>
      </c>
      <c r="D28" s="347"/>
      <c r="E28" s="348"/>
      <c r="F28" s="348"/>
      <c r="G28" s="338"/>
    </row>
    <row r="29" spans="2:8" ht="13.8" x14ac:dyDescent="0.25">
      <c r="B29" s="345"/>
      <c r="C29" s="335" t="s">
        <v>605</v>
      </c>
      <c r="D29" s="336"/>
      <c r="E29" s="337">
        <f>+E22+E23+E24+E25+E26+E27+E28</f>
        <v>5.0369999999999999</v>
      </c>
      <c r="F29" s="337">
        <f>+F22+F23+F24+F25+F26+F27+F28</f>
        <v>0</v>
      </c>
      <c r="G29" s="338"/>
    </row>
    <row r="30" spans="2:8" ht="27.6" x14ac:dyDescent="0.25">
      <c r="B30" s="341" t="s">
        <v>17</v>
      </c>
      <c r="C30" s="349" t="s">
        <v>606</v>
      </c>
      <c r="D30" s="336" t="s">
        <v>129</v>
      </c>
      <c r="E30" s="348">
        <f>E31</f>
        <v>0</v>
      </c>
      <c r="F30" s="348">
        <f>F31</f>
        <v>0</v>
      </c>
      <c r="G30" s="338"/>
    </row>
    <row r="31" spans="2:8" ht="13.8" x14ac:dyDescent="0.25">
      <c r="B31" s="345" t="s">
        <v>18</v>
      </c>
      <c r="C31" s="347" t="s">
        <v>104</v>
      </c>
      <c r="D31" s="347"/>
      <c r="E31" s="348"/>
      <c r="F31" s="348"/>
      <c r="G31" s="338"/>
    </row>
    <row r="32" spans="2:8" ht="13.8" x14ac:dyDescent="0.25">
      <c r="B32" s="341" t="s">
        <v>17</v>
      </c>
      <c r="C32" s="349" t="s">
        <v>607</v>
      </c>
      <c r="D32" s="347"/>
      <c r="E32" s="348">
        <f>+E31</f>
        <v>0</v>
      </c>
      <c r="F32" s="348">
        <f>+F31</f>
        <v>0</v>
      </c>
      <c r="G32" s="338"/>
    </row>
    <row r="33" spans="2:7" ht="13.8" x14ac:dyDescent="0.25">
      <c r="B33" s="341"/>
      <c r="C33" s="335" t="s">
        <v>123</v>
      </c>
      <c r="D33" s="336"/>
      <c r="E33" s="337">
        <f>E20+E29+E32</f>
        <v>93.849000000000004</v>
      </c>
      <c r="F33" s="337">
        <f>F20+F29+F32</f>
        <v>0</v>
      </c>
      <c r="G33" s="338"/>
    </row>
    <row r="34" spans="2:7" x14ac:dyDescent="0.25">
      <c r="B34" s="107"/>
      <c r="E34" s="108"/>
      <c r="F34" s="108"/>
    </row>
    <row r="35" spans="2:7" ht="11.25" customHeight="1" x14ac:dyDescent="0.25"/>
  </sheetData>
  <mergeCells count="7">
    <mergeCell ref="C7:F7"/>
    <mergeCell ref="E9:F9"/>
    <mergeCell ref="E10:F10"/>
    <mergeCell ref="E11:E12"/>
    <mergeCell ref="B9:B12"/>
    <mergeCell ref="C9:C12"/>
    <mergeCell ref="D9:D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7120-B0DF-44D8-BCD0-67450379D25A}">
  <sheetPr>
    <tabColor rgb="FF92D050"/>
  </sheetPr>
  <dimension ref="A1:R53"/>
  <sheetViews>
    <sheetView topLeftCell="A33" workbookViewId="0">
      <selection activeCell="Q11" sqref="Q11"/>
    </sheetView>
  </sheetViews>
  <sheetFormatPr defaultColWidth="9.109375" defaultRowHeight="13.2" x14ac:dyDescent="0.25"/>
  <cols>
    <col min="1" max="1" width="35.44140625" style="212" customWidth="1"/>
    <col min="2" max="2" width="7.88671875" style="212" customWidth="1"/>
    <col min="3" max="3" width="7.44140625" style="212" customWidth="1"/>
    <col min="4" max="4" width="8.109375" style="212" customWidth="1"/>
    <col min="5" max="5" width="7.5546875" style="212" customWidth="1"/>
    <col min="6" max="6" width="8.6640625" style="212" customWidth="1"/>
    <col min="7" max="7" width="9.5546875" style="212" customWidth="1"/>
    <col min="8" max="8" width="7.88671875" style="212" customWidth="1"/>
    <col min="9" max="9" width="8.5546875" style="212" customWidth="1"/>
    <col min="10" max="10" width="7.88671875" style="212" customWidth="1"/>
    <col min="11" max="11" width="8.109375" style="212" customWidth="1"/>
    <col min="12" max="12" width="7" style="212" customWidth="1"/>
    <col min="13" max="13" width="8.88671875" style="212" customWidth="1"/>
    <col min="14" max="14" width="8.33203125" style="212" customWidth="1"/>
    <col min="15" max="16" width="7.6640625" style="212" customWidth="1"/>
    <col min="17" max="17" width="9.44140625" style="212" customWidth="1"/>
    <col min="18" max="18" width="7.88671875" style="212" customWidth="1"/>
    <col min="19" max="256" width="9.109375" style="212"/>
    <col min="257" max="257" width="35.44140625" style="212" customWidth="1"/>
    <col min="258" max="258" width="7.88671875" style="212" customWidth="1"/>
    <col min="259" max="259" width="7.44140625" style="212" customWidth="1"/>
    <col min="260" max="260" width="8.109375" style="212" customWidth="1"/>
    <col min="261" max="261" width="6.88671875" style="212" customWidth="1"/>
    <col min="262" max="262" width="7" style="212" customWidth="1"/>
    <col min="263" max="266" width="6.88671875" style="212" customWidth="1"/>
    <col min="267" max="268" width="7" style="212" customWidth="1"/>
    <col min="269" max="269" width="7.109375" style="212" customWidth="1"/>
    <col min="270" max="270" width="8.33203125" style="212" customWidth="1"/>
    <col min="271" max="272" width="7.6640625" style="212" customWidth="1"/>
    <col min="273" max="273" width="9.44140625" style="212" customWidth="1"/>
    <col min="274" max="274" width="7.88671875" style="212" customWidth="1"/>
    <col min="275" max="512" width="9.109375" style="212"/>
    <col min="513" max="513" width="35.44140625" style="212" customWidth="1"/>
    <col min="514" max="514" width="7.88671875" style="212" customWidth="1"/>
    <col min="515" max="515" width="7.44140625" style="212" customWidth="1"/>
    <col min="516" max="516" width="8.109375" style="212" customWidth="1"/>
    <col min="517" max="517" width="6.88671875" style="212" customWidth="1"/>
    <col min="518" max="518" width="7" style="212" customWidth="1"/>
    <col min="519" max="522" width="6.88671875" style="212" customWidth="1"/>
    <col min="523" max="524" width="7" style="212" customWidth="1"/>
    <col min="525" max="525" width="7.109375" style="212" customWidth="1"/>
    <col min="526" max="526" width="8.33203125" style="212" customWidth="1"/>
    <col min="527" max="528" width="7.6640625" style="212" customWidth="1"/>
    <col min="529" max="529" width="9.44140625" style="212" customWidth="1"/>
    <col min="530" max="530" width="7.88671875" style="212" customWidth="1"/>
    <col min="531" max="768" width="9.109375" style="212"/>
    <col min="769" max="769" width="35.44140625" style="212" customWidth="1"/>
    <col min="770" max="770" width="7.88671875" style="212" customWidth="1"/>
    <col min="771" max="771" width="7.44140625" style="212" customWidth="1"/>
    <col min="772" max="772" width="8.109375" style="212" customWidth="1"/>
    <col min="773" max="773" width="6.88671875" style="212" customWidth="1"/>
    <col min="774" max="774" width="7" style="212" customWidth="1"/>
    <col min="775" max="778" width="6.88671875" style="212" customWidth="1"/>
    <col min="779" max="780" width="7" style="212" customWidth="1"/>
    <col min="781" max="781" width="7.109375" style="212" customWidth="1"/>
    <col min="782" max="782" width="8.33203125" style="212" customWidth="1"/>
    <col min="783" max="784" width="7.6640625" style="212" customWidth="1"/>
    <col min="785" max="785" width="9.44140625" style="212" customWidth="1"/>
    <col min="786" max="786" width="7.88671875" style="212" customWidth="1"/>
    <col min="787" max="1024" width="9.109375" style="212"/>
    <col min="1025" max="1025" width="35.44140625" style="212" customWidth="1"/>
    <col min="1026" max="1026" width="7.88671875" style="212" customWidth="1"/>
    <col min="1027" max="1027" width="7.44140625" style="212" customWidth="1"/>
    <col min="1028" max="1028" width="8.109375" style="212" customWidth="1"/>
    <col min="1029" max="1029" width="6.88671875" style="212" customWidth="1"/>
    <col min="1030" max="1030" width="7" style="212" customWidth="1"/>
    <col min="1031" max="1034" width="6.88671875" style="212" customWidth="1"/>
    <col min="1035" max="1036" width="7" style="212" customWidth="1"/>
    <col min="1037" max="1037" width="7.109375" style="212" customWidth="1"/>
    <col min="1038" max="1038" width="8.33203125" style="212" customWidth="1"/>
    <col min="1039" max="1040" width="7.6640625" style="212" customWidth="1"/>
    <col min="1041" max="1041" width="9.44140625" style="212" customWidth="1"/>
    <col min="1042" max="1042" width="7.88671875" style="212" customWidth="1"/>
    <col min="1043" max="1280" width="9.109375" style="212"/>
    <col min="1281" max="1281" width="35.44140625" style="212" customWidth="1"/>
    <col min="1282" max="1282" width="7.88671875" style="212" customWidth="1"/>
    <col min="1283" max="1283" width="7.44140625" style="212" customWidth="1"/>
    <col min="1284" max="1284" width="8.109375" style="212" customWidth="1"/>
    <col min="1285" max="1285" width="6.88671875" style="212" customWidth="1"/>
    <col min="1286" max="1286" width="7" style="212" customWidth="1"/>
    <col min="1287" max="1290" width="6.88671875" style="212" customWidth="1"/>
    <col min="1291" max="1292" width="7" style="212" customWidth="1"/>
    <col min="1293" max="1293" width="7.109375" style="212" customWidth="1"/>
    <col min="1294" max="1294" width="8.33203125" style="212" customWidth="1"/>
    <col min="1295" max="1296" width="7.6640625" style="212" customWidth="1"/>
    <col min="1297" max="1297" width="9.44140625" style="212" customWidth="1"/>
    <col min="1298" max="1298" width="7.88671875" style="212" customWidth="1"/>
    <col min="1299" max="1536" width="9.109375" style="212"/>
    <col min="1537" max="1537" width="35.44140625" style="212" customWidth="1"/>
    <col min="1538" max="1538" width="7.88671875" style="212" customWidth="1"/>
    <col min="1539" max="1539" width="7.44140625" style="212" customWidth="1"/>
    <col min="1540" max="1540" width="8.109375" style="212" customWidth="1"/>
    <col min="1541" max="1541" width="6.88671875" style="212" customWidth="1"/>
    <col min="1542" max="1542" width="7" style="212" customWidth="1"/>
    <col min="1543" max="1546" width="6.88671875" style="212" customWidth="1"/>
    <col min="1547" max="1548" width="7" style="212" customWidth="1"/>
    <col min="1549" max="1549" width="7.109375" style="212" customWidth="1"/>
    <col min="1550" max="1550" width="8.33203125" style="212" customWidth="1"/>
    <col min="1551" max="1552" width="7.6640625" style="212" customWidth="1"/>
    <col min="1553" max="1553" width="9.44140625" style="212" customWidth="1"/>
    <col min="1554" max="1554" width="7.88671875" style="212" customWidth="1"/>
    <col min="1555" max="1792" width="9.109375" style="212"/>
    <col min="1793" max="1793" width="35.44140625" style="212" customWidth="1"/>
    <col min="1794" max="1794" width="7.88671875" style="212" customWidth="1"/>
    <col min="1795" max="1795" width="7.44140625" style="212" customWidth="1"/>
    <col min="1796" max="1796" width="8.109375" style="212" customWidth="1"/>
    <col min="1797" max="1797" width="6.88671875" style="212" customWidth="1"/>
    <col min="1798" max="1798" width="7" style="212" customWidth="1"/>
    <col min="1799" max="1802" width="6.88671875" style="212" customWidth="1"/>
    <col min="1803" max="1804" width="7" style="212" customWidth="1"/>
    <col min="1805" max="1805" width="7.109375" style="212" customWidth="1"/>
    <col min="1806" max="1806" width="8.33203125" style="212" customWidth="1"/>
    <col min="1807" max="1808" width="7.6640625" style="212" customWidth="1"/>
    <col min="1809" max="1809" width="9.44140625" style="212" customWidth="1"/>
    <col min="1810" max="1810" width="7.88671875" style="212" customWidth="1"/>
    <col min="1811" max="2048" width="9.109375" style="212"/>
    <col min="2049" max="2049" width="35.44140625" style="212" customWidth="1"/>
    <col min="2050" max="2050" width="7.88671875" style="212" customWidth="1"/>
    <col min="2051" max="2051" width="7.44140625" style="212" customWidth="1"/>
    <col min="2052" max="2052" width="8.109375" style="212" customWidth="1"/>
    <col min="2053" max="2053" width="6.88671875" style="212" customWidth="1"/>
    <col min="2054" max="2054" width="7" style="212" customWidth="1"/>
    <col min="2055" max="2058" width="6.88671875" style="212" customWidth="1"/>
    <col min="2059" max="2060" width="7" style="212" customWidth="1"/>
    <col min="2061" max="2061" width="7.109375" style="212" customWidth="1"/>
    <col min="2062" max="2062" width="8.33203125" style="212" customWidth="1"/>
    <col min="2063" max="2064" width="7.6640625" style="212" customWidth="1"/>
    <col min="2065" max="2065" width="9.44140625" style="212" customWidth="1"/>
    <col min="2066" max="2066" width="7.88671875" style="212" customWidth="1"/>
    <col min="2067" max="2304" width="9.109375" style="212"/>
    <col min="2305" max="2305" width="35.44140625" style="212" customWidth="1"/>
    <col min="2306" max="2306" width="7.88671875" style="212" customWidth="1"/>
    <col min="2307" max="2307" width="7.44140625" style="212" customWidth="1"/>
    <col min="2308" max="2308" width="8.109375" style="212" customWidth="1"/>
    <col min="2309" max="2309" width="6.88671875" style="212" customWidth="1"/>
    <col min="2310" max="2310" width="7" style="212" customWidth="1"/>
    <col min="2311" max="2314" width="6.88671875" style="212" customWidth="1"/>
    <col min="2315" max="2316" width="7" style="212" customWidth="1"/>
    <col min="2317" max="2317" width="7.109375" style="212" customWidth="1"/>
    <col min="2318" max="2318" width="8.33203125" style="212" customWidth="1"/>
    <col min="2319" max="2320" width="7.6640625" style="212" customWidth="1"/>
    <col min="2321" max="2321" width="9.44140625" style="212" customWidth="1"/>
    <col min="2322" max="2322" width="7.88671875" style="212" customWidth="1"/>
    <col min="2323" max="2560" width="9.109375" style="212"/>
    <col min="2561" max="2561" width="35.44140625" style="212" customWidth="1"/>
    <col min="2562" max="2562" width="7.88671875" style="212" customWidth="1"/>
    <col min="2563" max="2563" width="7.44140625" style="212" customWidth="1"/>
    <col min="2564" max="2564" width="8.109375" style="212" customWidth="1"/>
    <col min="2565" max="2565" width="6.88671875" style="212" customWidth="1"/>
    <col min="2566" max="2566" width="7" style="212" customWidth="1"/>
    <col min="2567" max="2570" width="6.88671875" style="212" customWidth="1"/>
    <col min="2571" max="2572" width="7" style="212" customWidth="1"/>
    <col min="2573" max="2573" width="7.109375" style="212" customWidth="1"/>
    <col min="2574" max="2574" width="8.33203125" style="212" customWidth="1"/>
    <col min="2575" max="2576" width="7.6640625" style="212" customWidth="1"/>
    <col min="2577" max="2577" width="9.44140625" style="212" customWidth="1"/>
    <col min="2578" max="2578" width="7.88671875" style="212" customWidth="1"/>
    <col min="2579" max="2816" width="9.109375" style="212"/>
    <col min="2817" max="2817" width="35.44140625" style="212" customWidth="1"/>
    <col min="2818" max="2818" width="7.88671875" style="212" customWidth="1"/>
    <col min="2819" max="2819" width="7.44140625" style="212" customWidth="1"/>
    <col min="2820" max="2820" width="8.109375" style="212" customWidth="1"/>
    <col min="2821" max="2821" width="6.88671875" style="212" customWidth="1"/>
    <col min="2822" max="2822" width="7" style="212" customWidth="1"/>
    <col min="2823" max="2826" width="6.88671875" style="212" customWidth="1"/>
    <col min="2827" max="2828" width="7" style="212" customWidth="1"/>
    <col min="2829" max="2829" width="7.109375" style="212" customWidth="1"/>
    <col min="2830" max="2830" width="8.33203125" style="212" customWidth="1"/>
    <col min="2831" max="2832" width="7.6640625" style="212" customWidth="1"/>
    <col min="2833" max="2833" width="9.44140625" style="212" customWidth="1"/>
    <col min="2834" max="2834" width="7.88671875" style="212" customWidth="1"/>
    <col min="2835" max="3072" width="9.109375" style="212"/>
    <col min="3073" max="3073" width="35.44140625" style="212" customWidth="1"/>
    <col min="3074" max="3074" width="7.88671875" style="212" customWidth="1"/>
    <col min="3075" max="3075" width="7.44140625" style="212" customWidth="1"/>
    <col min="3076" max="3076" width="8.109375" style="212" customWidth="1"/>
    <col min="3077" max="3077" width="6.88671875" style="212" customWidth="1"/>
    <col min="3078" max="3078" width="7" style="212" customWidth="1"/>
    <col min="3079" max="3082" width="6.88671875" style="212" customWidth="1"/>
    <col min="3083" max="3084" width="7" style="212" customWidth="1"/>
    <col min="3085" max="3085" width="7.109375" style="212" customWidth="1"/>
    <col min="3086" max="3086" width="8.33203125" style="212" customWidth="1"/>
    <col min="3087" max="3088" width="7.6640625" style="212" customWidth="1"/>
    <col min="3089" max="3089" width="9.44140625" style="212" customWidth="1"/>
    <col min="3090" max="3090" width="7.88671875" style="212" customWidth="1"/>
    <col min="3091" max="3328" width="9.109375" style="212"/>
    <col min="3329" max="3329" width="35.44140625" style="212" customWidth="1"/>
    <col min="3330" max="3330" width="7.88671875" style="212" customWidth="1"/>
    <col min="3331" max="3331" width="7.44140625" style="212" customWidth="1"/>
    <col min="3332" max="3332" width="8.109375" style="212" customWidth="1"/>
    <col min="3333" max="3333" width="6.88671875" style="212" customWidth="1"/>
    <col min="3334" max="3334" width="7" style="212" customWidth="1"/>
    <col min="3335" max="3338" width="6.88671875" style="212" customWidth="1"/>
    <col min="3339" max="3340" width="7" style="212" customWidth="1"/>
    <col min="3341" max="3341" width="7.109375" style="212" customWidth="1"/>
    <col min="3342" max="3342" width="8.33203125" style="212" customWidth="1"/>
    <col min="3343" max="3344" width="7.6640625" style="212" customWidth="1"/>
    <col min="3345" max="3345" width="9.44140625" style="212" customWidth="1"/>
    <col min="3346" max="3346" width="7.88671875" style="212" customWidth="1"/>
    <col min="3347" max="3584" width="9.109375" style="212"/>
    <col min="3585" max="3585" width="35.44140625" style="212" customWidth="1"/>
    <col min="3586" max="3586" width="7.88671875" style="212" customWidth="1"/>
    <col min="3587" max="3587" width="7.44140625" style="212" customWidth="1"/>
    <col min="3588" max="3588" width="8.109375" style="212" customWidth="1"/>
    <col min="3589" max="3589" width="6.88671875" style="212" customWidth="1"/>
    <col min="3590" max="3590" width="7" style="212" customWidth="1"/>
    <col min="3591" max="3594" width="6.88671875" style="212" customWidth="1"/>
    <col min="3595" max="3596" width="7" style="212" customWidth="1"/>
    <col min="3597" max="3597" width="7.109375" style="212" customWidth="1"/>
    <col min="3598" max="3598" width="8.33203125" style="212" customWidth="1"/>
    <col min="3599" max="3600" width="7.6640625" style="212" customWidth="1"/>
    <col min="3601" max="3601" width="9.44140625" style="212" customWidth="1"/>
    <col min="3602" max="3602" width="7.88671875" style="212" customWidth="1"/>
    <col min="3603" max="3840" width="9.109375" style="212"/>
    <col min="3841" max="3841" width="35.44140625" style="212" customWidth="1"/>
    <col min="3842" max="3842" width="7.88671875" style="212" customWidth="1"/>
    <col min="3843" max="3843" width="7.44140625" style="212" customWidth="1"/>
    <col min="3844" max="3844" width="8.109375" style="212" customWidth="1"/>
    <col min="3845" max="3845" width="6.88671875" style="212" customWidth="1"/>
    <col min="3846" max="3846" width="7" style="212" customWidth="1"/>
    <col min="3847" max="3850" width="6.88671875" style="212" customWidth="1"/>
    <col min="3851" max="3852" width="7" style="212" customWidth="1"/>
    <col min="3853" max="3853" width="7.109375" style="212" customWidth="1"/>
    <col min="3854" max="3854" width="8.33203125" style="212" customWidth="1"/>
    <col min="3855" max="3856" width="7.6640625" style="212" customWidth="1"/>
    <col min="3857" max="3857" width="9.44140625" style="212" customWidth="1"/>
    <col min="3858" max="3858" width="7.88671875" style="212" customWidth="1"/>
    <col min="3859" max="4096" width="9.109375" style="212"/>
    <col min="4097" max="4097" width="35.44140625" style="212" customWidth="1"/>
    <col min="4098" max="4098" width="7.88671875" style="212" customWidth="1"/>
    <col min="4099" max="4099" width="7.44140625" style="212" customWidth="1"/>
    <col min="4100" max="4100" width="8.109375" style="212" customWidth="1"/>
    <col min="4101" max="4101" width="6.88671875" style="212" customWidth="1"/>
    <col min="4102" max="4102" width="7" style="212" customWidth="1"/>
    <col min="4103" max="4106" width="6.88671875" style="212" customWidth="1"/>
    <col min="4107" max="4108" width="7" style="212" customWidth="1"/>
    <col min="4109" max="4109" width="7.109375" style="212" customWidth="1"/>
    <col min="4110" max="4110" width="8.33203125" style="212" customWidth="1"/>
    <col min="4111" max="4112" width="7.6640625" style="212" customWidth="1"/>
    <col min="4113" max="4113" width="9.44140625" style="212" customWidth="1"/>
    <col min="4114" max="4114" width="7.88671875" style="212" customWidth="1"/>
    <col min="4115" max="4352" width="9.109375" style="212"/>
    <col min="4353" max="4353" width="35.44140625" style="212" customWidth="1"/>
    <col min="4354" max="4354" width="7.88671875" style="212" customWidth="1"/>
    <col min="4355" max="4355" width="7.44140625" style="212" customWidth="1"/>
    <col min="4356" max="4356" width="8.109375" style="212" customWidth="1"/>
    <col min="4357" max="4357" width="6.88671875" style="212" customWidth="1"/>
    <col min="4358" max="4358" width="7" style="212" customWidth="1"/>
    <col min="4359" max="4362" width="6.88671875" style="212" customWidth="1"/>
    <col min="4363" max="4364" width="7" style="212" customWidth="1"/>
    <col min="4365" max="4365" width="7.109375" style="212" customWidth="1"/>
    <col min="4366" max="4366" width="8.33203125" style="212" customWidth="1"/>
    <col min="4367" max="4368" width="7.6640625" style="212" customWidth="1"/>
    <col min="4369" max="4369" width="9.44140625" style="212" customWidth="1"/>
    <col min="4370" max="4370" width="7.88671875" style="212" customWidth="1"/>
    <col min="4371" max="4608" width="9.109375" style="212"/>
    <col min="4609" max="4609" width="35.44140625" style="212" customWidth="1"/>
    <col min="4610" max="4610" width="7.88671875" style="212" customWidth="1"/>
    <col min="4611" max="4611" width="7.44140625" style="212" customWidth="1"/>
    <col min="4612" max="4612" width="8.109375" style="212" customWidth="1"/>
    <col min="4613" max="4613" width="6.88671875" style="212" customWidth="1"/>
    <col min="4614" max="4614" width="7" style="212" customWidth="1"/>
    <col min="4615" max="4618" width="6.88671875" style="212" customWidth="1"/>
    <col min="4619" max="4620" width="7" style="212" customWidth="1"/>
    <col min="4621" max="4621" width="7.109375" style="212" customWidth="1"/>
    <col min="4622" max="4622" width="8.33203125" style="212" customWidth="1"/>
    <col min="4623" max="4624" width="7.6640625" style="212" customWidth="1"/>
    <col min="4625" max="4625" width="9.44140625" style="212" customWidth="1"/>
    <col min="4626" max="4626" width="7.88671875" style="212" customWidth="1"/>
    <col min="4627" max="4864" width="9.109375" style="212"/>
    <col min="4865" max="4865" width="35.44140625" style="212" customWidth="1"/>
    <col min="4866" max="4866" width="7.88671875" style="212" customWidth="1"/>
    <col min="4867" max="4867" width="7.44140625" style="212" customWidth="1"/>
    <col min="4868" max="4868" width="8.109375" style="212" customWidth="1"/>
    <col min="4869" max="4869" width="6.88671875" style="212" customWidth="1"/>
    <col min="4870" max="4870" width="7" style="212" customWidth="1"/>
    <col min="4871" max="4874" width="6.88671875" style="212" customWidth="1"/>
    <col min="4875" max="4876" width="7" style="212" customWidth="1"/>
    <col min="4877" max="4877" width="7.109375" style="212" customWidth="1"/>
    <col min="4878" max="4878" width="8.33203125" style="212" customWidth="1"/>
    <col min="4879" max="4880" width="7.6640625" style="212" customWidth="1"/>
    <col min="4881" max="4881" width="9.44140625" style="212" customWidth="1"/>
    <col min="4882" max="4882" width="7.88671875" style="212" customWidth="1"/>
    <col min="4883" max="5120" width="9.109375" style="212"/>
    <col min="5121" max="5121" width="35.44140625" style="212" customWidth="1"/>
    <col min="5122" max="5122" width="7.88671875" style="212" customWidth="1"/>
    <col min="5123" max="5123" width="7.44140625" style="212" customWidth="1"/>
    <col min="5124" max="5124" width="8.109375" style="212" customWidth="1"/>
    <col min="5125" max="5125" width="6.88671875" style="212" customWidth="1"/>
    <col min="5126" max="5126" width="7" style="212" customWidth="1"/>
    <col min="5127" max="5130" width="6.88671875" style="212" customWidth="1"/>
    <col min="5131" max="5132" width="7" style="212" customWidth="1"/>
    <col min="5133" max="5133" width="7.109375" style="212" customWidth="1"/>
    <col min="5134" max="5134" width="8.33203125" style="212" customWidth="1"/>
    <col min="5135" max="5136" width="7.6640625" style="212" customWidth="1"/>
    <col min="5137" max="5137" width="9.44140625" style="212" customWidth="1"/>
    <col min="5138" max="5138" width="7.88671875" style="212" customWidth="1"/>
    <col min="5139" max="5376" width="9.109375" style="212"/>
    <col min="5377" max="5377" width="35.44140625" style="212" customWidth="1"/>
    <col min="5378" max="5378" width="7.88671875" style="212" customWidth="1"/>
    <col min="5379" max="5379" width="7.44140625" style="212" customWidth="1"/>
    <col min="5380" max="5380" width="8.109375" style="212" customWidth="1"/>
    <col min="5381" max="5381" width="6.88671875" style="212" customWidth="1"/>
    <col min="5382" max="5382" width="7" style="212" customWidth="1"/>
    <col min="5383" max="5386" width="6.88671875" style="212" customWidth="1"/>
    <col min="5387" max="5388" width="7" style="212" customWidth="1"/>
    <col min="5389" max="5389" width="7.109375" style="212" customWidth="1"/>
    <col min="5390" max="5390" width="8.33203125" style="212" customWidth="1"/>
    <col min="5391" max="5392" width="7.6640625" style="212" customWidth="1"/>
    <col min="5393" max="5393" width="9.44140625" style="212" customWidth="1"/>
    <col min="5394" max="5394" width="7.88671875" style="212" customWidth="1"/>
    <col min="5395" max="5632" width="9.109375" style="212"/>
    <col min="5633" max="5633" width="35.44140625" style="212" customWidth="1"/>
    <col min="5634" max="5634" width="7.88671875" style="212" customWidth="1"/>
    <col min="5635" max="5635" width="7.44140625" style="212" customWidth="1"/>
    <col min="5636" max="5636" width="8.109375" style="212" customWidth="1"/>
    <col min="5637" max="5637" width="6.88671875" style="212" customWidth="1"/>
    <col min="5638" max="5638" width="7" style="212" customWidth="1"/>
    <col min="5639" max="5642" width="6.88671875" style="212" customWidth="1"/>
    <col min="5643" max="5644" width="7" style="212" customWidth="1"/>
    <col min="5645" max="5645" width="7.109375" style="212" customWidth="1"/>
    <col min="5646" max="5646" width="8.33203125" style="212" customWidth="1"/>
    <col min="5647" max="5648" width="7.6640625" style="212" customWidth="1"/>
    <col min="5649" max="5649" width="9.44140625" style="212" customWidth="1"/>
    <col min="5650" max="5650" width="7.88671875" style="212" customWidth="1"/>
    <col min="5651" max="5888" width="9.109375" style="212"/>
    <col min="5889" max="5889" width="35.44140625" style="212" customWidth="1"/>
    <col min="5890" max="5890" width="7.88671875" style="212" customWidth="1"/>
    <col min="5891" max="5891" width="7.44140625" style="212" customWidth="1"/>
    <col min="5892" max="5892" width="8.109375" style="212" customWidth="1"/>
    <col min="5893" max="5893" width="6.88671875" style="212" customWidth="1"/>
    <col min="5894" max="5894" width="7" style="212" customWidth="1"/>
    <col min="5895" max="5898" width="6.88671875" style="212" customWidth="1"/>
    <col min="5899" max="5900" width="7" style="212" customWidth="1"/>
    <col min="5901" max="5901" width="7.109375" style="212" customWidth="1"/>
    <col min="5902" max="5902" width="8.33203125" style="212" customWidth="1"/>
    <col min="5903" max="5904" width="7.6640625" style="212" customWidth="1"/>
    <col min="5905" max="5905" width="9.44140625" style="212" customWidth="1"/>
    <col min="5906" max="5906" width="7.88671875" style="212" customWidth="1"/>
    <col min="5907" max="6144" width="9.109375" style="212"/>
    <col min="6145" max="6145" width="35.44140625" style="212" customWidth="1"/>
    <col min="6146" max="6146" width="7.88671875" style="212" customWidth="1"/>
    <col min="6147" max="6147" width="7.44140625" style="212" customWidth="1"/>
    <col min="6148" max="6148" width="8.109375" style="212" customWidth="1"/>
    <col min="6149" max="6149" width="6.88671875" style="212" customWidth="1"/>
    <col min="6150" max="6150" width="7" style="212" customWidth="1"/>
    <col min="6151" max="6154" width="6.88671875" style="212" customWidth="1"/>
    <col min="6155" max="6156" width="7" style="212" customWidth="1"/>
    <col min="6157" max="6157" width="7.109375" style="212" customWidth="1"/>
    <col min="6158" max="6158" width="8.33203125" style="212" customWidth="1"/>
    <col min="6159" max="6160" width="7.6640625" style="212" customWidth="1"/>
    <col min="6161" max="6161" width="9.44140625" style="212" customWidth="1"/>
    <col min="6162" max="6162" width="7.88671875" style="212" customWidth="1"/>
    <col min="6163" max="6400" width="9.109375" style="212"/>
    <col min="6401" max="6401" width="35.44140625" style="212" customWidth="1"/>
    <col min="6402" max="6402" width="7.88671875" style="212" customWidth="1"/>
    <col min="6403" max="6403" width="7.44140625" style="212" customWidth="1"/>
    <col min="6404" max="6404" width="8.109375" style="212" customWidth="1"/>
    <col min="6405" max="6405" width="6.88671875" style="212" customWidth="1"/>
    <col min="6406" max="6406" width="7" style="212" customWidth="1"/>
    <col min="6407" max="6410" width="6.88671875" style="212" customWidth="1"/>
    <col min="6411" max="6412" width="7" style="212" customWidth="1"/>
    <col min="6413" max="6413" width="7.109375" style="212" customWidth="1"/>
    <col min="6414" max="6414" width="8.33203125" style="212" customWidth="1"/>
    <col min="6415" max="6416" width="7.6640625" style="212" customWidth="1"/>
    <col min="6417" max="6417" width="9.44140625" style="212" customWidth="1"/>
    <col min="6418" max="6418" width="7.88671875" style="212" customWidth="1"/>
    <col min="6419" max="6656" width="9.109375" style="212"/>
    <col min="6657" max="6657" width="35.44140625" style="212" customWidth="1"/>
    <col min="6658" max="6658" width="7.88671875" style="212" customWidth="1"/>
    <col min="6659" max="6659" width="7.44140625" style="212" customWidth="1"/>
    <col min="6660" max="6660" width="8.109375" style="212" customWidth="1"/>
    <col min="6661" max="6661" width="6.88671875" style="212" customWidth="1"/>
    <col min="6662" max="6662" width="7" style="212" customWidth="1"/>
    <col min="6663" max="6666" width="6.88671875" style="212" customWidth="1"/>
    <col min="6667" max="6668" width="7" style="212" customWidth="1"/>
    <col min="6669" max="6669" width="7.109375" style="212" customWidth="1"/>
    <col min="6670" max="6670" width="8.33203125" style="212" customWidth="1"/>
    <col min="6671" max="6672" width="7.6640625" style="212" customWidth="1"/>
    <col min="6673" max="6673" width="9.44140625" style="212" customWidth="1"/>
    <col min="6674" max="6674" width="7.88671875" style="212" customWidth="1"/>
    <col min="6675" max="6912" width="9.109375" style="212"/>
    <col min="6913" max="6913" width="35.44140625" style="212" customWidth="1"/>
    <col min="6914" max="6914" width="7.88671875" style="212" customWidth="1"/>
    <col min="6915" max="6915" width="7.44140625" style="212" customWidth="1"/>
    <col min="6916" max="6916" width="8.109375" style="212" customWidth="1"/>
    <col min="6917" max="6917" width="6.88671875" style="212" customWidth="1"/>
    <col min="6918" max="6918" width="7" style="212" customWidth="1"/>
    <col min="6919" max="6922" width="6.88671875" style="212" customWidth="1"/>
    <col min="6923" max="6924" width="7" style="212" customWidth="1"/>
    <col min="6925" max="6925" width="7.109375" style="212" customWidth="1"/>
    <col min="6926" max="6926" width="8.33203125" style="212" customWidth="1"/>
    <col min="6927" max="6928" width="7.6640625" style="212" customWidth="1"/>
    <col min="6929" max="6929" width="9.44140625" style="212" customWidth="1"/>
    <col min="6930" max="6930" width="7.88671875" style="212" customWidth="1"/>
    <col min="6931" max="7168" width="9.109375" style="212"/>
    <col min="7169" max="7169" width="35.44140625" style="212" customWidth="1"/>
    <col min="7170" max="7170" width="7.88671875" style="212" customWidth="1"/>
    <col min="7171" max="7171" width="7.44140625" style="212" customWidth="1"/>
    <col min="7172" max="7172" width="8.109375" style="212" customWidth="1"/>
    <col min="7173" max="7173" width="6.88671875" style="212" customWidth="1"/>
    <col min="7174" max="7174" width="7" style="212" customWidth="1"/>
    <col min="7175" max="7178" width="6.88671875" style="212" customWidth="1"/>
    <col min="7179" max="7180" width="7" style="212" customWidth="1"/>
    <col min="7181" max="7181" width="7.109375" style="212" customWidth="1"/>
    <col min="7182" max="7182" width="8.33203125" style="212" customWidth="1"/>
    <col min="7183" max="7184" width="7.6640625" style="212" customWidth="1"/>
    <col min="7185" max="7185" width="9.44140625" style="212" customWidth="1"/>
    <col min="7186" max="7186" width="7.88671875" style="212" customWidth="1"/>
    <col min="7187" max="7424" width="9.109375" style="212"/>
    <col min="7425" max="7425" width="35.44140625" style="212" customWidth="1"/>
    <col min="7426" max="7426" width="7.88671875" style="212" customWidth="1"/>
    <col min="7427" max="7427" width="7.44140625" style="212" customWidth="1"/>
    <col min="7428" max="7428" width="8.109375" style="212" customWidth="1"/>
    <col min="7429" max="7429" width="6.88671875" style="212" customWidth="1"/>
    <col min="7430" max="7430" width="7" style="212" customWidth="1"/>
    <col min="7431" max="7434" width="6.88671875" style="212" customWidth="1"/>
    <col min="7435" max="7436" width="7" style="212" customWidth="1"/>
    <col min="7437" max="7437" width="7.109375" style="212" customWidth="1"/>
    <col min="7438" max="7438" width="8.33203125" style="212" customWidth="1"/>
    <col min="7439" max="7440" width="7.6640625" style="212" customWidth="1"/>
    <col min="7441" max="7441" width="9.44140625" style="212" customWidth="1"/>
    <col min="7442" max="7442" width="7.88671875" style="212" customWidth="1"/>
    <col min="7443" max="7680" width="9.109375" style="212"/>
    <col min="7681" max="7681" width="35.44140625" style="212" customWidth="1"/>
    <col min="7682" max="7682" width="7.88671875" style="212" customWidth="1"/>
    <col min="7683" max="7683" width="7.44140625" style="212" customWidth="1"/>
    <col min="7684" max="7684" width="8.109375" style="212" customWidth="1"/>
    <col min="7685" max="7685" width="6.88671875" style="212" customWidth="1"/>
    <col min="7686" max="7686" width="7" style="212" customWidth="1"/>
    <col min="7687" max="7690" width="6.88671875" style="212" customWidth="1"/>
    <col min="7691" max="7692" width="7" style="212" customWidth="1"/>
    <col min="7693" max="7693" width="7.109375" style="212" customWidth="1"/>
    <col min="7694" max="7694" width="8.33203125" style="212" customWidth="1"/>
    <col min="7695" max="7696" width="7.6640625" style="212" customWidth="1"/>
    <col min="7697" max="7697" width="9.44140625" style="212" customWidth="1"/>
    <col min="7698" max="7698" width="7.88671875" style="212" customWidth="1"/>
    <col min="7699" max="7936" width="9.109375" style="212"/>
    <col min="7937" max="7937" width="35.44140625" style="212" customWidth="1"/>
    <col min="7938" max="7938" width="7.88671875" style="212" customWidth="1"/>
    <col min="7939" max="7939" width="7.44140625" style="212" customWidth="1"/>
    <col min="7940" max="7940" width="8.109375" style="212" customWidth="1"/>
    <col min="7941" max="7941" width="6.88671875" style="212" customWidth="1"/>
    <col min="7942" max="7942" width="7" style="212" customWidth="1"/>
    <col min="7943" max="7946" width="6.88671875" style="212" customWidth="1"/>
    <col min="7947" max="7948" width="7" style="212" customWidth="1"/>
    <col min="7949" max="7949" width="7.109375" style="212" customWidth="1"/>
    <col min="7950" max="7950" width="8.33203125" style="212" customWidth="1"/>
    <col min="7951" max="7952" width="7.6640625" style="212" customWidth="1"/>
    <col min="7953" max="7953" width="9.44140625" style="212" customWidth="1"/>
    <col min="7954" max="7954" width="7.88671875" style="212" customWidth="1"/>
    <col min="7955" max="8192" width="9.109375" style="212"/>
    <col min="8193" max="8193" width="35.44140625" style="212" customWidth="1"/>
    <col min="8194" max="8194" width="7.88671875" style="212" customWidth="1"/>
    <col min="8195" max="8195" width="7.44140625" style="212" customWidth="1"/>
    <col min="8196" max="8196" width="8.109375" style="212" customWidth="1"/>
    <col min="8197" max="8197" width="6.88671875" style="212" customWidth="1"/>
    <col min="8198" max="8198" width="7" style="212" customWidth="1"/>
    <col min="8199" max="8202" width="6.88671875" style="212" customWidth="1"/>
    <col min="8203" max="8204" width="7" style="212" customWidth="1"/>
    <col min="8205" max="8205" width="7.109375" style="212" customWidth="1"/>
    <col min="8206" max="8206" width="8.33203125" style="212" customWidth="1"/>
    <col min="8207" max="8208" width="7.6640625" style="212" customWidth="1"/>
    <col min="8209" max="8209" width="9.44140625" style="212" customWidth="1"/>
    <col min="8210" max="8210" width="7.88671875" style="212" customWidth="1"/>
    <col min="8211" max="8448" width="9.109375" style="212"/>
    <col min="8449" max="8449" width="35.44140625" style="212" customWidth="1"/>
    <col min="8450" max="8450" width="7.88671875" style="212" customWidth="1"/>
    <col min="8451" max="8451" width="7.44140625" style="212" customWidth="1"/>
    <col min="8452" max="8452" width="8.109375" style="212" customWidth="1"/>
    <col min="8453" max="8453" width="6.88671875" style="212" customWidth="1"/>
    <col min="8454" max="8454" width="7" style="212" customWidth="1"/>
    <col min="8455" max="8458" width="6.88671875" style="212" customWidth="1"/>
    <col min="8459" max="8460" width="7" style="212" customWidth="1"/>
    <col min="8461" max="8461" width="7.109375" style="212" customWidth="1"/>
    <col min="8462" max="8462" width="8.33203125" style="212" customWidth="1"/>
    <col min="8463" max="8464" width="7.6640625" style="212" customWidth="1"/>
    <col min="8465" max="8465" width="9.44140625" style="212" customWidth="1"/>
    <col min="8466" max="8466" width="7.88671875" style="212" customWidth="1"/>
    <col min="8467" max="8704" width="9.109375" style="212"/>
    <col min="8705" max="8705" width="35.44140625" style="212" customWidth="1"/>
    <col min="8706" max="8706" width="7.88671875" style="212" customWidth="1"/>
    <col min="8707" max="8707" width="7.44140625" style="212" customWidth="1"/>
    <col min="8708" max="8708" width="8.109375" style="212" customWidth="1"/>
    <col min="8709" max="8709" width="6.88671875" style="212" customWidth="1"/>
    <col min="8710" max="8710" width="7" style="212" customWidth="1"/>
    <col min="8711" max="8714" width="6.88671875" style="212" customWidth="1"/>
    <col min="8715" max="8716" width="7" style="212" customWidth="1"/>
    <col min="8717" max="8717" width="7.109375" style="212" customWidth="1"/>
    <col min="8718" max="8718" width="8.33203125" style="212" customWidth="1"/>
    <col min="8719" max="8720" width="7.6640625" style="212" customWidth="1"/>
    <col min="8721" max="8721" width="9.44140625" style="212" customWidth="1"/>
    <col min="8722" max="8722" width="7.88671875" style="212" customWidth="1"/>
    <col min="8723" max="8960" width="9.109375" style="212"/>
    <col min="8961" max="8961" width="35.44140625" style="212" customWidth="1"/>
    <col min="8962" max="8962" width="7.88671875" style="212" customWidth="1"/>
    <col min="8963" max="8963" width="7.44140625" style="212" customWidth="1"/>
    <col min="8964" max="8964" width="8.109375" style="212" customWidth="1"/>
    <col min="8965" max="8965" width="6.88671875" style="212" customWidth="1"/>
    <col min="8966" max="8966" width="7" style="212" customWidth="1"/>
    <col min="8967" max="8970" width="6.88671875" style="212" customWidth="1"/>
    <col min="8971" max="8972" width="7" style="212" customWidth="1"/>
    <col min="8973" max="8973" width="7.109375" style="212" customWidth="1"/>
    <col min="8974" max="8974" width="8.33203125" style="212" customWidth="1"/>
    <col min="8975" max="8976" width="7.6640625" style="212" customWidth="1"/>
    <col min="8977" max="8977" width="9.44140625" style="212" customWidth="1"/>
    <col min="8978" max="8978" width="7.88671875" style="212" customWidth="1"/>
    <col min="8979" max="9216" width="9.109375" style="212"/>
    <col min="9217" max="9217" width="35.44140625" style="212" customWidth="1"/>
    <col min="9218" max="9218" width="7.88671875" style="212" customWidth="1"/>
    <col min="9219" max="9219" width="7.44140625" style="212" customWidth="1"/>
    <col min="9220" max="9220" width="8.109375" style="212" customWidth="1"/>
    <col min="9221" max="9221" width="6.88671875" style="212" customWidth="1"/>
    <col min="9222" max="9222" width="7" style="212" customWidth="1"/>
    <col min="9223" max="9226" width="6.88671875" style="212" customWidth="1"/>
    <col min="9227" max="9228" width="7" style="212" customWidth="1"/>
    <col min="9229" max="9229" width="7.109375" style="212" customWidth="1"/>
    <col min="9230" max="9230" width="8.33203125" style="212" customWidth="1"/>
    <col min="9231" max="9232" width="7.6640625" style="212" customWidth="1"/>
    <col min="9233" max="9233" width="9.44140625" style="212" customWidth="1"/>
    <col min="9234" max="9234" width="7.88671875" style="212" customWidth="1"/>
    <col min="9235" max="9472" width="9.109375" style="212"/>
    <col min="9473" max="9473" width="35.44140625" style="212" customWidth="1"/>
    <col min="9474" max="9474" width="7.88671875" style="212" customWidth="1"/>
    <col min="9475" max="9475" width="7.44140625" style="212" customWidth="1"/>
    <col min="9476" max="9476" width="8.109375" style="212" customWidth="1"/>
    <col min="9477" max="9477" width="6.88671875" style="212" customWidth="1"/>
    <col min="9478" max="9478" width="7" style="212" customWidth="1"/>
    <col min="9479" max="9482" width="6.88671875" style="212" customWidth="1"/>
    <col min="9483" max="9484" width="7" style="212" customWidth="1"/>
    <col min="9485" max="9485" width="7.109375" style="212" customWidth="1"/>
    <col min="9486" max="9486" width="8.33203125" style="212" customWidth="1"/>
    <col min="9487" max="9488" width="7.6640625" style="212" customWidth="1"/>
    <col min="9489" max="9489" width="9.44140625" style="212" customWidth="1"/>
    <col min="9490" max="9490" width="7.88671875" style="212" customWidth="1"/>
    <col min="9491" max="9728" width="9.109375" style="212"/>
    <col min="9729" max="9729" width="35.44140625" style="212" customWidth="1"/>
    <col min="9730" max="9730" width="7.88671875" style="212" customWidth="1"/>
    <col min="9731" max="9731" width="7.44140625" style="212" customWidth="1"/>
    <col min="9732" max="9732" width="8.109375" style="212" customWidth="1"/>
    <col min="9733" max="9733" width="6.88671875" style="212" customWidth="1"/>
    <col min="9734" max="9734" width="7" style="212" customWidth="1"/>
    <col min="9735" max="9738" width="6.88671875" style="212" customWidth="1"/>
    <col min="9739" max="9740" width="7" style="212" customWidth="1"/>
    <col min="9741" max="9741" width="7.109375" style="212" customWidth="1"/>
    <col min="9742" max="9742" width="8.33203125" style="212" customWidth="1"/>
    <col min="9743" max="9744" width="7.6640625" style="212" customWidth="1"/>
    <col min="9745" max="9745" width="9.44140625" style="212" customWidth="1"/>
    <col min="9746" max="9746" width="7.88671875" style="212" customWidth="1"/>
    <col min="9747" max="9984" width="9.109375" style="212"/>
    <col min="9985" max="9985" width="35.44140625" style="212" customWidth="1"/>
    <col min="9986" max="9986" width="7.88671875" style="212" customWidth="1"/>
    <col min="9987" max="9987" width="7.44140625" style="212" customWidth="1"/>
    <col min="9988" max="9988" width="8.109375" style="212" customWidth="1"/>
    <col min="9989" max="9989" width="6.88671875" style="212" customWidth="1"/>
    <col min="9990" max="9990" width="7" style="212" customWidth="1"/>
    <col min="9991" max="9994" width="6.88671875" style="212" customWidth="1"/>
    <col min="9995" max="9996" width="7" style="212" customWidth="1"/>
    <col min="9997" max="9997" width="7.109375" style="212" customWidth="1"/>
    <col min="9998" max="9998" width="8.33203125" style="212" customWidth="1"/>
    <col min="9999" max="10000" width="7.6640625" style="212" customWidth="1"/>
    <col min="10001" max="10001" width="9.44140625" style="212" customWidth="1"/>
    <col min="10002" max="10002" width="7.88671875" style="212" customWidth="1"/>
    <col min="10003" max="10240" width="9.109375" style="212"/>
    <col min="10241" max="10241" width="35.44140625" style="212" customWidth="1"/>
    <col min="10242" max="10242" width="7.88671875" style="212" customWidth="1"/>
    <col min="10243" max="10243" width="7.44140625" style="212" customWidth="1"/>
    <col min="10244" max="10244" width="8.109375" style="212" customWidth="1"/>
    <col min="10245" max="10245" width="6.88671875" style="212" customWidth="1"/>
    <col min="10246" max="10246" width="7" style="212" customWidth="1"/>
    <col min="10247" max="10250" width="6.88671875" style="212" customWidth="1"/>
    <col min="10251" max="10252" width="7" style="212" customWidth="1"/>
    <col min="10253" max="10253" width="7.109375" style="212" customWidth="1"/>
    <col min="10254" max="10254" width="8.33203125" style="212" customWidth="1"/>
    <col min="10255" max="10256" width="7.6640625" style="212" customWidth="1"/>
    <col min="10257" max="10257" width="9.44140625" style="212" customWidth="1"/>
    <col min="10258" max="10258" width="7.88671875" style="212" customWidth="1"/>
    <col min="10259" max="10496" width="9.109375" style="212"/>
    <col min="10497" max="10497" width="35.44140625" style="212" customWidth="1"/>
    <col min="10498" max="10498" width="7.88671875" style="212" customWidth="1"/>
    <col min="10499" max="10499" width="7.44140625" style="212" customWidth="1"/>
    <col min="10500" max="10500" width="8.109375" style="212" customWidth="1"/>
    <col min="10501" max="10501" width="6.88671875" style="212" customWidth="1"/>
    <col min="10502" max="10502" width="7" style="212" customWidth="1"/>
    <col min="10503" max="10506" width="6.88671875" style="212" customWidth="1"/>
    <col min="10507" max="10508" width="7" style="212" customWidth="1"/>
    <col min="10509" max="10509" width="7.109375" style="212" customWidth="1"/>
    <col min="10510" max="10510" width="8.33203125" style="212" customWidth="1"/>
    <col min="10511" max="10512" width="7.6640625" style="212" customWidth="1"/>
    <col min="10513" max="10513" width="9.44140625" style="212" customWidth="1"/>
    <col min="10514" max="10514" width="7.88671875" style="212" customWidth="1"/>
    <col min="10515" max="10752" width="9.109375" style="212"/>
    <col min="10753" max="10753" width="35.44140625" style="212" customWidth="1"/>
    <col min="10754" max="10754" width="7.88671875" style="212" customWidth="1"/>
    <col min="10755" max="10755" width="7.44140625" style="212" customWidth="1"/>
    <col min="10756" max="10756" width="8.109375" style="212" customWidth="1"/>
    <col min="10757" max="10757" width="6.88671875" style="212" customWidth="1"/>
    <col min="10758" max="10758" width="7" style="212" customWidth="1"/>
    <col min="10759" max="10762" width="6.88671875" style="212" customWidth="1"/>
    <col min="10763" max="10764" width="7" style="212" customWidth="1"/>
    <col min="10765" max="10765" width="7.109375" style="212" customWidth="1"/>
    <col min="10766" max="10766" width="8.33203125" style="212" customWidth="1"/>
    <col min="10767" max="10768" width="7.6640625" style="212" customWidth="1"/>
    <col min="10769" max="10769" width="9.44140625" style="212" customWidth="1"/>
    <col min="10770" max="10770" width="7.88671875" style="212" customWidth="1"/>
    <col min="10771" max="11008" width="9.109375" style="212"/>
    <col min="11009" max="11009" width="35.44140625" style="212" customWidth="1"/>
    <col min="11010" max="11010" width="7.88671875" style="212" customWidth="1"/>
    <col min="11011" max="11011" width="7.44140625" style="212" customWidth="1"/>
    <col min="11012" max="11012" width="8.109375" style="212" customWidth="1"/>
    <col min="11013" max="11013" width="6.88671875" style="212" customWidth="1"/>
    <col min="11014" max="11014" width="7" style="212" customWidth="1"/>
    <col min="11015" max="11018" width="6.88671875" style="212" customWidth="1"/>
    <col min="11019" max="11020" width="7" style="212" customWidth="1"/>
    <col min="11021" max="11021" width="7.109375" style="212" customWidth="1"/>
    <col min="11022" max="11022" width="8.33203125" style="212" customWidth="1"/>
    <col min="11023" max="11024" width="7.6640625" style="212" customWidth="1"/>
    <col min="11025" max="11025" width="9.44140625" style="212" customWidth="1"/>
    <col min="11026" max="11026" width="7.88671875" style="212" customWidth="1"/>
    <col min="11027" max="11264" width="9.109375" style="212"/>
    <col min="11265" max="11265" width="35.44140625" style="212" customWidth="1"/>
    <col min="11266" max="11266" width="7.88671875" style="212" customWidth="1"/>
    <col min="11267" max="11267" width="7.44140625" style="212" customWidth="1"/>
    <col min="11268" max="11268" width="8.109375" style="212" customWidth="1"/>
    <col min="11269" max="11269" width="6.88671875" style="212" customWidth="1"/>
    <col min="11270" max="11270" width="7" style="212" customWidth="1"/>
    <col min="11271" max="11274" width="6.88671875" style="212" customWidth="1"/>
    <col min="11275" max="11276" width="7" style="212" customWidth="1"/>
    <col min="11277" max="11277" width="7.109375" style="212" customWidth="1"/>
    <col min="11278" max="11278" width="8.33203125" style="212" customWidth="1"/>
    <col min="11279" max="11280" width="7.6640625" style="212" customWidth="1"/>
    <col min="11281" max="11281" width="9.44140625" style="212" customWidth="1"/>
    <col min="11282" max="11282" width="7.88671875" style="212" customWidth="1"/>
    <col min="11283" max="11520" width="9.109375" style="212"/>
    <col min="11521" max="11521" width="35.44140625" style="212" customWidth="1"/>
    <col min="11522" max="11522" width="7.88671875" style="212" customWidth="1"/>
    <col min="11523" max="11523" width="7.44140625" style="212" customWidth="1"/>
    <col min="11524" max="11524" width="8.109375" style="212" customWidth="1"/>
    <col min="11525" max="11525" width="6.88671875" style="212" customWidth="1"/>
    <col min="11526" max="11526" width="7" style="212" customWidth="1"/>
    <col min="11527" max="11530" width="6.88671875" style="212" customWidth="1"/>
    <col min="11531" max="11532" width="7" style="212" customWidth="1"/>
    <col min="11533" max="11533" width="7.109375" style="212" customWidth="1"/>
    <col min="11534" max="11534" width="8.33203125" style="212" customWidth="1"/>
    <col min="11535" max="11536" width="7.6640625" style="212" customWidth="1"/>
    <col min="11537" max="11537" width="9.44140625" style="212" customWidth="1"/>
    <col min="11538" max="11538" width="7.88671875" style="212" customWidth="1"/>
    <col min="11539" max="11776" width="9.109375" style="212"/>
    <col min="11777" max="11777" width="35.44140625" style="212" customWidth="1"/>
    <col min="11778" max="11778" width="7.88671875" style="212" customWidth="1"/>
    <col min="11779" max="11779" width="7.44140625" style="212" customWidth="1"/>
    <col min="11780" max="11780" width="8.109375" style="212" customWidth="1"/>
    <col min="11781" max="11781" width="6.88671875" style="212" customWidth="1"/>
    <col min="11782" max="11782" width="7" style="212" customWidth="1"/>
    <col min="11783" max="11786" width="6.88671875" style="212" customWidth="1"/>
    <col min="11787" max="11788" width="7" style="212" customWidth="1"/>
    <col min="11789" max="11789" width="7.109375" style="212" customWidth="1"/>
    <col min="11790" max="11790" width="8.33203125" style="212" customWidth="1"/>
    <col min="11791" max="11792" width="7.6640625" style="212" customWidth="1"/>
    <col min="11793" max="11793" width="9.44140625" style="212" customWidth="1"/>
    <col min="11794" max="11794" width="7.88671875" style="212" customWidth="1"/>
    <col min="11795" max="12032" width="9.109375" style="212"/>
    <col min="12033" max="12033" width="35.44140625" style="212" customWidth="1"/>
    <col min="12034" max="12034" width="7.88671875" style="212" customWidth="1"/>
    <col min="12035" max="12035" width="7.44140625" style="212" customWidth="1"/>
    <col min="12036" max="12036" width="8.109375" style="212" customWidth="1"/>
    <col min="12037" max="12037" width="6.88671875" style="212" customWidth="1"/>
    <col min="12038" max="12038" width="7" style="212" customWidth="1"/>
    <col min="12039" max="12042" width="6.88671875" style="212" customWidth="1"/>
    <col min="12043" max="12044" width="7" style="212" customWidth="1"/>
    <col min="12045" max="12045" width="7.109375" style="212" customWidth="1"/>
    <col min="12046" max="12046" width="8.33203125" style="212" customWidth="1"/>
    <col min="12047" max="12048" width="7.6640625" style="212" customWidth="1"/>
    <col min="12049" max="12049" width="9.44140625" style="212" customWidth="1"/>
    <col min="12050" max="12050" width="7.88671875" style="212" customWidth="1"/>
    <col min="12051" max="12288" width="9.109375" style="212"/>
    <col min="12289" max="12289" width="35.44140625" style="212" customWidth="1"/>
    <col min="12290" max="12290" width="7.88671875" style="212" customWidth="1"/>
    <col min="12291" max="12291" width="7.44140625" style="212" customWidth="1"/>
    <col min="12292" max="12292" width="8.109375" style="212" customWidth="1"/>
    <col min="12293" max="12293" width="6.88671875" style="212" customWidth="1"/>
    <col min="12294" max="12294" width="7" style="212" customWidth="1"/>
    <col min="12295" max="12298" width="6.88671875" style="212" customWidth="1"/>
    <col min="12299" max="12300" width="7" style="212" customWidth="1"/>
    <col min="12301" max="12301" width="7.109375" style="212" customWidth="1"/>
    <col min="12302" max="12302" width="8.33203125" style="212" customWidth="1"/>
    <col min="12303" max="12304" width="7.6640625" style="212" customWidth="1"/>
    <col min="12305" max="12305" width="9.44140625" style="212" customWidth="1"/>
    <col min="12306" max="12306" width="7.88671875" style="212" customWidth="1"/>
    <col min="12307" max="12544" width="9.109375" style="212"/>
    <col min="12545" max="12545" width="35.44140625" style="212" customWidth="1"/>
    <col min="12546" max="12546" width="7.88671875" style="212" customWidth="1"/>
    <col min="12547" max="12547" width="7.44140625" style="212" customWidth="1"/>
    <col min="12548" max="12548" width="8.109375" style="212" customWidth="1"/>
    <col min="12549" max="12549" width="6.88671875" style="212" customWidth="1"/>
    <col min="12550" max="12550" width="7" style="212" customWidth="1"/>
    <col min="12551" max="12554" width="6.88671875" style="212" customWidth="1"/>
    <col min="12555" max="12556" width="7" style="212" customWidth="1"/>
    <col min="12557" max="12557" width="7.109375" style="212" customWidth="1"/>
    <col min="12558" max="12558" width="8.33203125" style="212" customWidth="1"/>
    <col min="12559" max="12560" width="7.6640625" style="212" customWidth="1"/>
    <col min="12561" max="12561" width="9.44140625" style="212" customWidth="1"/>
    <col min="12562" max="12562" width="7.88671875" style="212" customWidth="1"/>
    <col min="12563" max="12800" width="9.109375" style="212"/>
    <col min="12801" max="12801" width="35.44140625" style="212" customWidth="1"/>
    <col min="12802" max="12802" width="7.88671875" style="212" customWidth="1"/>
    <col min="12803" max="12803" width="7.44140625" style="212" customWidth="1"/>
    <col min="12804" max="12804" width="8.109375" style="212" customWidth="1"/>
    <col min="12805" max="12805" width="6.88671875" style="212" customWidth="1"/>
    <col min="12806" max="12806" width="7" style="212" customWidth="1"/>
    <col min="12807" max="12810" width="6.88671875" style="212" customWidth="1"/>
    <col min="12811" max="12812" width="7" style="212" customWidth="1"/>
    <col min="12813" max="12813" width="7.109375" style="212" customWidth="1"/>
    <col min="12814" max="12814" width="8.33203125" style="212" customWidth="1"/>
    <col min="12815" max="12816" width="7.6640625" style="212" customWidth="1"/>
    <col min="12817" max="12817" width="9.44140625" style="212" customWidth="1"/>
    <col min="12818" max="12818" width="7.88671875" style="212" customWidth="1"/>
    <col min="12819" max="13056" width="9.109375" style="212"/>
    <col min="13057" max="13057" width="35.44140625" style="212" customWidth="1"/>
    <col min="13058" max="13058" width="7.88671875" style="212" customWidth="1"/>
    <col min="13059" max="13059" width="7.44140625" style="212" customWidth="1"/>
    <col min="13060" max="13060" width="8.109375" style="212" customWidth="1"/>
    <col min="13061" max="13061" width="6.88671875" style="212" customWidth="1"/>
    <col min="13062" max="13062" width="7" style="212" customWidth="1"/>
    <col min="13063" max="13066" width="6.88671875" style="212" customWidth="1"/>
    <col min="13067" max="13068" width="7" style="212" customWidth="1"/>
    <col min="13069" max="13069" width="7.109375" style="212" customWidth="1"/>
    <col min="13070" max="13070" width="8.33203125" style="212" customWidth="1"/>
    <col min="13071" max="13072" width="7.6640625" style="212" customWidth="1"/>
    <col min="13073" max="13073" width="9.44140625" style="212" customWidth="1"/>
    <col min="13074" max="13074" width="7.88671875" style="212" customWidth="1"/>
    <col min="13075" max="13312" width="9.109375" style="212"/>
    <col min="13313" max="13313" width="35.44140625" style="212" customWidth="1"/>
    <col min="13314" max="13314" width="7.88671875" style="212" customWidth="1"/>
    <col min="13315" max="13315" width="7.44140625" style="212" customWidth="1"/>
    <col min="13316" max="13316" width="8.109375" style="212" customWidth="1"/>
    <col min="13317" max="13317" width="6.88671875" style="212" customWidth="1"/>
    <col min="13318" max="13318" width="7" style="212" customWidth="1"/>
    <col min="13319" max="13322" width="6.88671875" style="212" customWidth="1"/>
    <col min="13323" max="13324" width="7" style="212" customWidth="1"/>
    <col min="13325" max="13325" width="7.109375" style="212" customWidth="1"/>
    <col min="13326" max="13326" width="8.33203125" style="212" customWidth="1"/>
    <col min="13327" max="13328" width="7.6640625" style="212" customWidth="1"/>
    <col min="13329" max="13329" width="9.44140625" style="212" customWidth="1"/>
    <col min="13330" max="13330" width="7.88671875" style="212" customWidth="1"/>
    <col min="13331" max="13568" width="9.109375" style="212"/>
    <col min="13569" max="13569" width="35.44140625" style="212" customWidth="1"/>
    <col min="13570" max="13570" width="7.88671875" style="212" customWidth="1"/>
    <col min="13571" max="13571" width="7.44140625" style="212" customWidth="1"/>
    <col min="13572" max="13572" width="8.109375" style="212" customWidth="1"/>
    <col min="13573" max="13573" width="6.88671875" style="212" customWidth="1"/>
    <col min="13574" max="13574" width="7" style="212" customWidth="1"/>
    <col min="13575" max="13578" width="6.88671875" style="212" customWidth="1"/>
    <col min="13579" max="13580" width="7" style="212" customWidth="1"/>
    <col min="13581" max="13581" width="7.109375" style="212" customWidth="1"/>
    <col min="13582" max="13582" width="8.33203125" style="212" customWidth="1"/>
    <col min="13583" max="13584" width="7.6640625" style="212" customWidth="1"/>
    <col min="13585" max="13585" width="9.44140625" style="212" customWidth="1"/>
    <col min="13586" max="13586" width="7.88671875" style="212" customWidth="1"/>
    <col min="13587" max="13824" width="9.109375" style="212"/>
    <col min="13825" max="13825" width="35.44140625" style="212" customWidth="1"/>
    <col min="13826" max="13826" width="7.88671875" style="212" customWidth="1"/>
    <col min="13827" max="13827" width="7.44140625" style="212" customWidth="1"/>
    <col min="13828" max="13828" width="8.109375" style="212" customWidth="1"/>
    <col min="13829" max="13829" width="6.88671875" style="212" customWidth="1"/>
    <col min="13830" max="13830" width="7" style="212" customWidth="1"/>
    <col min="13831" max="13834" width="6.88671875" style="212" customWidth="1"/>
    <col min="13835" max="13836" width="7" style="212" customWidth="1"/>
    <col min="13837" max="13837" width="7.109375" style="212" customWidth="1"/>
    <col min="13838" max="13838" width="8.33203125" style="212" customWidth="1"/>
    <col min="13839" max="13840" width="7.6640625" style="212" customWidth="1"/>
    <col min="13841" max="13841" width="9.44140625" style="212" customWidth="1"/>
    <col min="13842" max="13842" width="7.88671875" style="212" customWidth="1"/>
    <col min="13843" max="14080" width="9.109375" style="212"/>
    <col min="14081" max="14081" width="35.44140625" style="212" customWidth="1"/>
    <col min="14082" max="14082" width="7.88671875" style="212" customWidth="1"/>
    <col min="14083" max="14083" width="7.44140625" style="212" customWidth="1"/>
    <col min="14084" max="14084" width="8.109375" style="212" customWidth="1"/>
    <col min="14085" max="14085" width="6.88671875" style="212" customWidth="1"/>
    <col min="14086" max="14086" width="7" style="212" customWidth="1"/>
    <col min="14087" max="14090" width="6.88671875" style="212" customWidth="1"/>
    <col min="14091" max="14092" width="7" style="212" customWidth="1"/>
    <col min="14093" max="14093" width="7.109375" style="212" customWidth="1"/>
    <col min="14094" max="14094" width="8.33203125" style="212" customWidth="1"/>
    <col min="14095" max="14096" width="7.6640625" style="212" customWidth="1"/>
    <col min="14097" max="14097" width="9.44140625" style="212" customWidth="1"/>
    <col min="14098" max="14098" width="7.88671875" style="212" customWidth="1"/>
    <col min="14099" max="14336" width="9.109375" style="212"/>
    <col min="14337" max="14337" width="35.44140625" style="212" customWidth="1"/>
    <col min="14338" max="14338" width="7.88671875" style="212" customWidth="1"/>
    <col min="14339" max="14339" width="7.44140625" style="212" customWidth="1"/>
    <col min="14340" max="14340" width="8.109375" style="212" customWidth="1"/>
    <col min="14341" max="14341" width="6.88671875" style="212" customWidth="1"/>
    <col min="14342" max="14342" width="7" style="212" customWidth="1"/>
    <col min="14343" max="14346" width="6.88671875" style="212" customWidth="1"/>
    <col min="14347" max="14348" width="7" style="212" customWidth="1"/>
    <col min="14349" max="14349" width="7.109375" style="212" customWidth="1"/>
    <col min="14350" max="14350" width="8.33203125" style="212" customWidth="1"/>
    <col min="14351" max="14352" width="7.6640625" style="212" customWidth="1"/>
    <col min="14353" max="14353" width="9.44140625" style="212" customWidth="1"/>
    <col min="14354" max="14354" width="7.88671875" style="212" customWidth="1"/>
    <col min="14355" max="14592" width="9.109375" style="212"/>
    <col min="14593" max="14593" width="35.44140625" style="212" customWidth="1"/>
    <col min="14594" max="14594" width="7.88671875" style="212" customWidth="1"/>
    <col min="14595" max="14595" width="7.44140625" style="212" customWidth="1"/>
    <col min="14596" max="14596" width="8.109375" style="212" customWidth="1"/>
    <col min="14597" max="14597" width="6.88671875" style="212" customWidth="1"/>
    <col min="14598" max="14598" width="7" style="212" customWidth="1"/>
    <col min="14599" max="14602" width="6.88671875" style="212" customWidth="1"/>
    <col min="14603" max="14604" width="7" style="212" customWidth="1"/>
    <col min="14605" max="14605" width="7.109375" style="212" customWidth="1"/>
    <col min="14606" max="14606" width="8.33203125" style="212" customWidth="1"/>
    <col min="14607" max="14608" width="7.6640625" style="212" customWidth="1"/>
    <col min="14609" max="14609" width="9.44140625" style="212" customWidth="1"/>
    <col min="14610" max="14610" width="7.88671875" style="212" customWidth="1"/>
    <col min="14611" max="14848" width="9.109375" style="212"/>
    <col min="14849" max="14849" width="35.44140625" style="212" customWidth="1"/>
    <col min="14850" max="14850" width="7.88671875" style="212" customWidth="1"/>
    <col min="14851" max="14851" width="7.44140625" style="212" customWidth="1"/>
    <col min="14852" max="14852" width="8.109375" style="212" customWidth="1"/>
    <col min="14853" max="14853" width="6.88671875" style="212" customWidth="1"/>
    <col min="14854" max="14854" width="7" style="212" customWidth="1"/>
    <col min="14855" max="14858" width="6.88671875" style="212" customWidth="1"/>
    <col min="14859" max="14860" width="7" style="212" customWidth="1"/>
    <col min="14861" max="14861" width="7.109375" style="212" customWidth="1"/>
    <col min="14862" max="14862" width="8.33203125" style="212" customWidth="1"/>
    <col min="14863" max="14864" width="7.6640625" style="212" customWidth="1"/>
    <col min="14865" max="14865" width="9.44140625" style="212" customWidth="1"/>
    <col min="14866" max="14866" width="7.88671875" style="212" customWidth="1"/>
    <col min="14867" max="15104" width="9.109375" style="212"/>
    <col min="15105" max="15105" width="35.44140625" style="212" customWidth="1"/>
    <col min="15106" max="15106" width="7.88671875" style="212" customWidth="1"/>
    <col min="15107" max="15107" width="7.44140625" style="212" customWidth="1"/>
    <col min="15108" max="15108" width="8.109375" style="212" customWidth="1"/>
    <col min="15109" max="15109" width="6.88671875" style="212" customWidth="1"/>
    <col min="15110" max="15110" width="7" style="212" customWidth="1"/>
    <col min="15111" max="15114" width="6.88671875" style="212" customWidth="1"/>
    <col min="15115" max="15116" width="7" style="212" customWidth="1"/>
    <col min="15117" max="15117" width="7.109375" style="212" customWidth="1"/>
    <col min="15118" max="15118" width="8.33203125" style="212" customWidth="1"/>
    <col min="15119" max="15120" width="7.6640625" style="212" customWidth="1"/>
    <col min="15121" max="15121" width="9.44140625" style="212" customWidth="1"/>
    <col min="15122" max="15122" width="7.88671875" style="212" customWidth="1"/>
    <col min="15123" max="15360" width="9.109375" style="212"/>
    <col min="15361" max="15361" width="35.44140625" style="212" customWidth="1"/>
    <col min="15362" max="15362" width="7.88671875" style="212" customWidth="1"/>
    <col min="15363" max="15363" width="7.44140625" style="212" customWidth="1"/>
    <col min="15364" max="15364" width="8.109375" style="212" customWidth="1"/>
    <col min="15365" max="15365" width="6.88671875" style="212" customWidth="1"/>
    <col min="15366" max="15366" width="7" style="212" customWidth="1"/>
    <col min="15367" max="15370" width="6.88671875" style="212" customWidth="1"/>
    <col min="15371" max="15372" width="7" style="212" customWidth="1"/>
    <col min="15373" max="15373" width="7.109375" style="212" customWidth="1"/>
    <col min="15374" max="15374" width="8.33203125" style="212" customWidth="1"/>
    <col min="15375" max="15376" width="7.6640625" style="212" customWidth="1"/>
    <col min="15377" max="15377" width="9.44140625" style="212" customWidth="1"/>
    <col min="15378" max="15378" width="7.88671875" style="212" customWidth="1"/>
    <col min="15379" max="15616" width="9.109375" style="212"/>
    <col min="15617" max="15617" width="35.44140625" style="212" customWidth="1"/>
    <col min="15618" max="15618" width="7.88671875" style="212" customWidth="1"/>
    <col min="15619" max="15619" width="7.44140625" style="212" customWidth="1"/>
    <col min="15620" max="15620" width="8.109375" style="212" customWidth="1"/>
    <col min="15621" max="15621" width="6.88671875" style="212" customWidth="1"/>
    <col min="15622" max="15622" width="7" style="212" customWidth="1"/>
    <col min="15623" max="15626" width="6.88671875" style="212" customWidth="1"/>
    <col min="15627" max="15628" width="7" style="212" customWidth="1"/>
    <col min="15629" max="15629" width="7.109375" style="212" customWidth="1"/>
    <col min="15630" max="15630" width="8.33203125" style="212" customWidth="1"/>
    <col min="15631" max="15632" width="7.6640625" style="212" customWidth="1"/>
    <col min="15633" max="15633" width="9.44140625" style="212" customWidth="1"/>
    <col min="15634" max="15634" width="7.88671875" style="212" customWidth="1"/>
    <col min="15635" max="15872" width="9.109375" style="212"/>
    <col min="15873" max="15873" width="35.44140625" style="212" customWidth="1"/>
    <col min="15874" max="15874" width="7.88671875" style="212" customWidth="1"/>
    <col min="15875" max="15875" width="7.44140625" style="212" customWidth="1"/>
    <col min="15876" max="15876" width="8.109375" style="212" customWidth="1"/>
    <col min="15877" max="15877" width="6.88671875" style="212" customWidth="1"/>
    <col min="15878" max="15878" width="7" style="212" customWidth="1"/>
    <col min="15879" max="15882" width="6.88671875" style="212" customWidth="1"/>
    <col min="15883" max="15884" width="7" style="212" customWidth="1"/>
    <col min="15885" max="15885" width="7.109375" style="212" customWidth="1"/>
    <col min="15886" max="15886" width="8.33203125" style="212" customWidth="1"/>
    <col min="15887" max="15888" width="7.6640625" style="212" customWidth="1"/>
    <col min="15889" max="15889" width="9.44140625" style="212" customWidth="1"/>
    <col min="15890" max="15890" width="7.88671875" style="212" customWidth="1"/>
    <col min="15891" max="16128" width="9.109375" style="212"/>
    <col min="16129" max="16129" width="35.44140625" style="212" customWidth="1"/>
    <col min="16130" max="16130" width="7.88671875" style="212" customWidth="1"/>
    <col min="16131" max="16131" width="7.44140625" style="212" customWidth="1"/>
    <col min="16132" max="16132" width="8.109375" style="212" customWidth="1"/>
    <col min="16133" max="16133" width="6.88671875" style="212" customWidth="1"/>
    <col min="16134" max="16134" width="7" style="212" customWidth="1"/>
    <col min="16135" max="16138" width="6.88671875" style="212" customWidth="1"/>
    <col min="16139" max="16140" width="7" style="212" customWidth="1"/>
    <col min="16141" max="16141" width="7.109375" style="212" customWidth="1"/>
    <col min="16142" max="16142" width="8.33203125" style="212" customWidth="1"/>
    <col min="16143" max="16144" width="7.6640625" style="212" customWidth="1"/>
    <col min="16145" max="16145" width="9.44140625" style="212" customWidth="1"/>
    <col min="16146" max="16146" width="7.88671875" style="212" customWidth="1"/>
    <col min="16147" max="16384" width="9.109375" style="212"/>
  </cols>
  <sheetData>
    <row r="1" spans="1:14" x14ac:dyDescent="0.25">
      <c r="K1" s="592" t="s">
        <v>339</v>
      </c>
      <c r="L1" s="592"/>
      <c r="M1" s="592"/>
      <c r="N1" s="592"/>
    </row>
    <row r="2" spans="1:14" x14ac:dyDescent="0.25">
      <c r="K2" s="592" t="s">
        <v>598</v>
      </c>
      <c r="L2" s="592"/>
      <c r="M2" s="592"/>
      <c r="N2" s="592"/>
    </row>
    <row r="3" spans="1:14" x14ac:dyDescent="0.25">
      <c r="K3" s="592" t="s">
        <v>566</v>
      </c>
      <c r="L3" s="592"/>
      <c r="M3" s="592"/>
      <c r="N3" s="592"/>
    </row>
    <row r="4" spans="1:14" ht="24.75" customHeight="1" x14ac:dyDescent="0.25">
      <c r="A4" s="471"/>
      <c r="B4" s="471"/>
      <c r="C4" s="472"/>
      <c r="K4" s="87"/>
      <c r="L4" s="23"/>
      <c r="M4" s="23"/>
    </row>
    <row r="5" spans="1:14" ht="16.5" customHeight="1" x14ac:dyDescent="0.3">
      <c r="A5" s="622" t="s">
        <v>668</v>
      </c>
      <c r="B5" s="622"/>
      <c r="C5" s="622"/>
      <c r="D5" s="622"/>
      <c r="E5" s="622"/>
      <c r="F5" s="622"/>
      <c r="G5" s="622"/>
      <c r="H5" s="622"/>
      <c r="I5" s="622"/>
      <c r="J5" s="622"/>
      <c r="K5" s="622"/>
      <c r="L5" s="622"/>
      <c r="M5" s="622"/>
      <c r="N5" s="622"/>
    </row>
    <row r="6" spans="1:14" ht="36.75" customHeight="1" x14ac:dyDescent="0.25">
      <c r="B6" s="623" t="s">
        <v>561</v>
      </c>
      <c r="C6" s="623"/>
      <c r="D6" s="623"/>
      <c r="E6" s="623"/>
      <c r="F6" s="623"/>
      <c r="G6" s="623"/>
      <c r="H6" s="623"/>
      <c r="I6" s="623"/>
      <c r="J6" s="623"/>
      <c r="K6" s="623"/>
      <c r="L6" s="623"/>
      <c r="M6" s="623"/>
      <c r="N6" s="623"/>
    </row>
    <row r="7" spans="1:14" ht="40.5" customHeight="1" x14ac:dyDescent="0.25">
      <c r="A7" s="457" t="s">
        <v>638</v>
      </c>
      <c r="B7" s="616" t="s">
        <v>639</v>
      </c>
      <c r="C7" s="617"/>
      <c r="D7" s="618"/>
      <c r="E7" s="616" t="s">
        <v>373</v>
      </c>
      <c r="F7" s="617"/>
      <c r="G7" s="618"/>
      <c r="H7" s="616" t="s">
        <v>676</v>
      </c>
      <c r="I7" s="617"/>
      <c r="J7" s="618"/>
      <c r="K7" s="619" t="s">
        <v>641</v>
      </c>
      <c r="L7" s="620"/>
      <c r="M7" s="621"/>
      <c r="N7" s="612" t="s">
        <v>642</v>
      </c>
    </row>
    <row r="8" spans="1:14" ht="49.5" customHeight="1" x14ac:dyDescent="0.25">
      <c r="A8" s="457" t="s">
        <v>643</v>
      </c>
      <c r="B8" s="470" t="s">
        <v>644</v>
      </c>
      <c r="C8" s="470" t="s">
        <v>645</v>
      </c>
      <c r="D8" s="470" t="s">
        <v>0</v>
      </c>
      <c r="E8" s="470" t="s">
        <v>644</v>
      </c>
      <c r="F8" s="470" t="s">
        <v>645</v>
      </c>
      <c r="G8" s="470" t="s">
        <v>0</v>
      </c>
      <c r="H8" s="470" t="s">
        <v>644</v>
      </c>
      <c r="I8" s="470" t="s">
        <v>645</v>
      </c>
      <c r="J8" s="470" t="s">
        <v>0</v>
      </c>
      <c r="K8" s="470" t="s">
        <v>644</v>
      </c>
      <c r="L8" s="470" t="s">
        <v>645</v>
      </c>
      <c r="M8" s="470" t="s">
        <v>0</v>
      </c>
      <c r="N8" s="613"/>
    </row>
    <row r="9" spans="1:14" ht="44.25" customHeight="1" x14ac:dyDescent="0.25">
      <c r="A9" s="460" t="s">
        <v>646</v>
      </c>
      <c r="B9" s="459"/>
      <c r="C9" s="459">
        <v>15</v>
      </c>
      <c r="D9" s="459">
        <f t="shared" ref="D9:D16" si="0">B9+C9</f>
        <v>15</v>
      </c>
      <c r="E9" s="459"/>
      <c r="F9" s="459"/>
      <c r="G9" s="459">
        <f>E9+F9</f>
        <v>0</v>
      </c>
      <c r="H9" s="459"/>
      <c r="I9" s="459"/>
      <c r="J9" s="459">
        <f>H9+I9</f>
        <v>0</v>
      </c>
      <c r="K9" s="459"/>
      <c r="L9" s="459"/>
      <c r="M9" s="459">
        <f>K9+L9</f>
        <v>0</v>
      </c>
      <c r="N9" s="459">
        <f t="shared" ref="N9:N17" si="1">D9+G9+M9+J9</f>
        <v>15</v>
      </c>
    </row>
    <row r="10" spans="1:14" ht="44.25" customHeight="1" x14ac:dyDescent="0.25">
      <c r="A10" s="460" t="s">
        <v>647</v>
      </c>
      <c r="B10" s="459">
        <v>0</v>
      </c>
      <c r="C10" s="459">
        <v>2.5</v>
      </c>
      <c r="D10" s="459">
        <f t="shared" si="0"/>
        <v>2.5</v>
      </c>
      <c r="E10" s="459"/>
      <c r="F10" s="459"/>
      <c r="G10" s="459">
        <f t="shared" ref="G10:G11" si="2">E10+F10</f>
        <v>0</v>
      </c>
      <c r="H10" s="459"/>
      <c r="I10" s="459"/>
      <c r="J10" s="459">
        <f t="shared" ref="J10:J11" si="3">H10+I10</f>
        <v>0</v>
      </c>
      <c r="K10" s="459"/>
      <c r="L10" s="459"/>
      <c r="M10" s="459"/>
      <c r="N10" s="459">
        <f t="shared" si="1"/>
        <v>2.5</v>
      </c>
    </row>
    <row r="11" spans="1:14" ht="40.200000000000003" customHeight="1" x14ac:dyDescent="0.25">
      <c r="A11" s="460" t="s">
        <v>674</v>
      </c>
      <c r="B11" s="459">
        <v>0</v>
      </c>
      <c r="C11" s="459">
        <v>9</v>
      </c>
      <c r="D11" s="459">
        <f t="shared" si="0"/>
        <v>9</v>
      </c>
      <c r="E11" s="459"/>
      <c r="F11" s="459"/>
      <c r="G11" s="459">
        <f t="shared" si="2"/>
        <v>0</v>
      </c>
      <c r="H11" s="459"/>
      <c r="I11" s="459"/>
      <c r="J11" s="459">
        <f t="shared" si="3"/>
        <v>0</v>
      </c>
      <c r="K11" s="459"/>
      <c r="L11" s="459"/>
      <c r="M11" s="459"/>
      <c r="N11" s="459">
        <f t="shared" si="1"/>
        <v>9</v>
      </c>
    </row>
    <row r="12" spans="1:14" ht="93" customHeight="1" x14ac:dyDescent="0.25">
      <c r="A12" s="460" t="s">
        <v>73</v>
      </c>
      <c r="B12" s="459">
        <v>0</v>
      </c>
      <c r="C12" s="459">
        <v>13.5</v>
      </c>
      <c r="D12" s="459">
        <f t="shared" si="0"/>
        <v>13.5</v>
      </c>
      <c r="E12" s="459"/>
      <c r="F12" s="459"/>
      <c r="G12" s="459">
        <f>E12+F12</f>
        <v>0</v>
      </c>
      <c r="H12" s="459"/>
      <c r="I12" s="459"/>
      <c r="J12" s="459">
        <f>H12+I12</f>
        <v>0</v>
      </c>
      <c r="K12" s="459"/>
      <c r="L12" s="459"/>
      <c r="M12" s="459">
        <f>K12+L12</f>
        <v>0</v>
      </c>
      <c r="N12" s="459">
        <f t="shared" si="1"/>
        <v>13.5</v>
      </c>
    </row>
    <row r="13" spans="1:14" ht="93" customHeight="1" x14ac:dyDescent="0.25">
      <c r="A13" s="460" t="s">
        <v>648</v>
      </c>
      <c r="B13" s="459">
        <v>0</v>
      </c>
      <c r="C13" s="459">
        <v>11.637</v>
      </c>
      <c r="D13" s="459">
        <f t="shared" si="0"/>
        <v>11.637</v>
      </c>
      <c r="E13" s="459"/>
      <c r="F13" s="459"/>
      <c r="G13" s="459">
        <f>E13+F13</f>
        <v>0</v>
      </c>
      <c r="H13" s="459"/>
      <c r="I13" s="459"/>
      <c r="J13" s="459">
        <f>H13+I13</f>
        <v>0</v>
      </c>
      <c r="K13" s="459"/>
      <c r="L13" s="459"/>
      <c r="M13" s="459">
        <f>K13+L13</f>
        <v>0</v>
      </c>
      <c r="N13" s="459">
        <f t="shared" si="1"/>
        <v>11.637</v>
      </c>
    </row>
    <row r="14" spans="1:14" ht="28.95" customHeight="1" x14ac:dyDescent="0.25">
      <c r="A14" s="460"/>
      <c r="B14" s="459">
        <v>0</v>
      </c>
      <c r="C14" s="459">
        <v>0</v>
      </c>
      <c r="D14" s="459">
        <f t="shared" si="0"/>
        <v>0</v>
      </c>
      <c r="E14" s="459"/>
      <c r="F14" s="459"/>
      <c r="G14" s="459"/>
      <c r="H14" s="459"/>
      <c r="I14" s="459"/>
      <c r="J14" s="459">
        <f>H14+I14</f>
        <v>0</v>
      </c>
      <c r="K14" s="459"/>
      <c r="L14" s="459"/>
      <c r="M14" s="459"/>
      <c r="N14" s="459">
        <f t="shared" si="1"/>
        <v>0</v>
      </c>
    </row>
    <row r="15" spans="1:14" ht="65.25" customHeight="1" x14ac:dyDescent="0.25">
      <c r="A15" s="462" t="s">
        <v>678</v>
      </c>
      <c r="B15" s="459">
        <v>0</v>
      </c>
      <c r="C15" s="459">
        <v>15.315</v>
      </c>
      <c r="D15" s="459">
        <f t="shared" si="0"/>
        <v>15.315</v>
      </c>
      <c r="E15" s="459"/>
      <c r="F15" s="459"/>
      <c r="G15" s="459">
        <f t="shared" ref="G15" si="4">E15+F15</f>
        <v>0</v>
      </c>
      <c r="H15" s="459"/>
      <c r="I15" s="459"/>
      <c r="J15" s="459">
        <f t="shared" ref="J15:J16" si="5">H15+I15</f>
        <v>0</v>
      </c>
      <c r="K15" s="459"/>
      <c r="L15" s="459"/>
      <c r="M15" s="459">
        <f t="shared" ref="M15:M16" si="6">K15</f>
        <v>0</v>
      </c>
      <c r="N15" s="459">
        <f t="shared" si="1"/>
        <v>15.315</v>
      </c>
    </row>
    <row r="16" spans="1:14" ht="28.2" customHeight="1" x14ac:dyDescent="0.25">
      <c r="A16" s="462" t="s">
        <v>679</v>
      </c>
      <c r="B16" s="459">
        <v>0</v>
      </c>
      <c r="C16" s="459">
        <v>21.856999999999999</v>
      </c>
      <c r="D16" s="459">
        <f t="shared" si="0"/>
        <v>21.856999999999999</v>
      </c>
      <c r="E16" s="459"/>
      <c r="F16" s="459"/>
      <c r="G16" s="459">
        <f>E16+F16</f>
        <v>0</v>
      </c>
      <c r="H16" s="459"/>
      <c r="I16" s="459"/>
      <c r="J16" s="459">
        <f t="shared" si="5"/>
        <v>0</v>
      </c>
      <c r="K16" s="459"/>
      <c r="L16" s="459"/>
      <c r="M16" s="459">
        <f t="shared" si="6"/>
        <v>0</v>
      </c>
      <c r="N16" s="459">
        <f t="shared" si="1"/>
        <v>21.856999999999999</v>
      </c>
    </row>
    <row r="17" spans="1:18" ht="28.95" customHeight="1" x14ac:dyDescent="0.25">
      <c r="A17" s="460" t="s">
        <v>675</v>
      </c>
      <c r="B17" s="459"/>
      <c r="C17" s="459">
        <v>10</v>
      </c>
      <c r="D17" s="459">
        <v>10</v>
      </c>
      <c r="E17" s="459"/>
      <c r="F17" s="459"/>
      <c r="G17" s="459"/>
      <c r="H17" s="459"/>
      <c r="I17" s="459"/>
      <c r="J17" s="459"/>
      <c r="K17" s="459"/>
      <c r="L17" s="459"/>
      <c r="M17" s="459"/>
      <c r="N17" s="459">
        <f t="shared" si="1"/>
        <v>10</v>
      </c>
    </row>
    <row r="18" spans="1:18" ht="43.5" customHeight="1" x14ac:dyDescent="0.25">
      <c r="A18" s="457" t="s">
        <v>649</v>
      </c>
      <c r="B18" s="473">
        <f>+B9+B12+B14+B10+B11+B13</f>
        <v>0</v>
      </c>
      <c r="C18" s="473">
        <f>+C9+C12+C14+C10+C11+C13+C17+C15+C16</f>
        <v>98.808999999999997</v>
      </c>
      <c r="D18" s="473">
        <f>+D9+D12+D14+D10+D11+D13+D17+D15+D16</f>
        <v>98.808999999999997</v>
      </c>
      <c r="E18" s="473">
        <f t="shared" ref="E18:M18" si="7">+E9+E12+E14+E10+E11+E13</f>
        <v>0</v>
      </c>
      <c r="F18" s="473">
        <f t="shared" si="7"/>
        <v>0</v>
      </c>
      <c r="G18" s="473">
        <f t="shared" si="7"/>
        <v>0</v>
      </c>
      <c r="H18" s="473">
        <f t="shared" si="7"/>
        <v>0</v>
      </c>
      <c r="I18" s="473">
        <f t="shared" si="7"/>
        <v>0</v>
      </c>
      <c r="J18" s="473">
        <f t="shared" si="7"/>
        <v>0</v>
      </c>
      <c r="K18" s="473">
        <f t="shared" si="7"/>
        <v>0</v>
      </c>
      <c r="L18" s="473">
        <f t="shared" si="7"/>
        <v>0</v>
      </c>
      <c r="M18" s="473">
        <f t="shared" si="7"/>
        <v>0</v>
      </c>
      <c r="N18" s="461">
        <f>+N9+N12+N14+N10+N11+N13+N17+N15+N16</f>
        <v>98.808999999999997</v>
      </c>
    </row>
    <row r="19" spans="1:18" ht="39" customHeight="1" x14ac:dyDescent="0.25">
      <c r="A19" s="612" t="s">
        <v>650</v>
      </c>
      <c r="B19" s="616" t="s">
        <v>639</v>
      </c>
      <c r="C19" s="617"/>
      <c r="D19" s="618"/>
      <c r="E19" s="616" t="s">
        <v>373</v>
      </c>
      <c r="F19" s="617"/>
      <c r="G19" s="618"/>
      <c r="H19" s="616" t="s">
        <v>676</v>
      </c>
      <c r="I19" s="617"/>
      <c r="J19" s="618"/>
      <c r="K19" s="624" t="s">
        <v>641</v>
      </c>
      <c r="L19" s="625"/>
      <c r="M19" s="626"/>
      <c r="N19" s="612" t="s">
        <v>651</v>
      </c>
    </row>
    <row r="20" spans="1:18" ht="32.25" customHeight="1" x14ac:dyDescent="0.25">
      <c r="A20" s="613"/>
      <c r="B20" s="470" t="s">
        <v>644</v>
      </c>
      <c r="C20" s="470" t="s">
        <v>645</v>
      </c>
      <c r="D20" s="470" t="s">
        <v>0</v>
      </c>
      <c r="E20" s="470" t="s">
        <v>644</v>
      </c>
      <c r="F20" s="470" t="s">
        <v>645</v>
      </c>
      <c r="G20" s="470" t="s">
        <v>0</v>
      </c>
      <c r="H20" s="470" t="s">
        <v>644</v>
      </c>
      <c r="I20" s="470" t="s">
        <v>645</v>
      </c>
      <c r="J20" s="470" t="s">
        <v>0</v>
      </c>
      <c r="K20" s="470" t="s">
        <v>644</v>
      </c>
      <c r="L20" s="470" t="s">
        <v>645</v>
      </c>
      <c r="M20" s="470" t="s">
        <v>0</v>
      </c>
      <c r="N20" s="613"/>
    </row>
    <row r="21" spans="1:18" ht="45" customHeight="1" x14ac:dyDescent="0.25">
      <c r="A21" s="462" t="s">
        <v>652</v>
      </c>
      <c r="B21" s="459"/>
      <c r="C21" s="459"/>
      <c r="D21" s="459"/>
      <c r="E21" s="459"/>
      <c r="F21" s="459">
        <v>618.4</v>
      </c>
      <c r="G21" s="459">
        <f t="shared" ref="G21:G23" si="8">E21+F21</f>
        <v>618.4</v>
      </c>
      <c r="H21" s="459"/>
      <c r="I21" s="459"/>
      <c r="J21" s="459">
        <f t="shared" ref="J21:J22" si="9">H21+I21</f>
        <v>0</v>
      </c>
      <c r="K21" s="459"/>
      <c r="L21" s="459"/>
      <c r="M21" s="459"/>
      <c r="N21" s="459">
        <f>D21+G21+M21+J21</f>
        <v>618.4</v>
      </c>
    </row>
    <row r="22" spans="1:18" ht="76.95" customHeight="1" x14ac:dyDescent="0.25">
      <c r="A22" s="458" t="s">
        <v>671</v>
      </c>
      <c r="B22" s="459"/>
      <c r="C22" s="459">
        <v>20</v>
      </c>
      <c r="D22" s="459">
        <f>B22+C22</f>
        <v>20</v>
      </c>
      <c r="E22" s="459"/>
      <c r="F22" s="459"/>
      <c r="G22" s="459">
        <f t="shared" si="8"/>
        <v>0</v>
      </c>
      <c r="H22" s="459"/>
      <c r="I22" s="459"/>
      <c r="J22" s="459">
        <f t="shared" si="9"/>
        <v>0</v>
      </c>
      <c r="K22" s="459"/>
      <c r="L22" s="459"/>
      <c r="M22" s="459">
        <f>K22</f>
        <v>0</v>
      </c>
      <c r="N22" s="459">
        <f>D22+G22+M22+J22</f>
        <v>20</v>
      </c>
      <c r="O22" s="467"/>
      <c r="P22" s="467"/>
      <c r="Q22" s="467"/>
      <c r="R22" s="467"/>
    </row>
    <row r="23" spans="1:18" ht="42" customHeight="1" x14ac:dyDescent="0.25">
      <c r="A23" s="468" t="s">
        <v>653</v>
      </c>
      <c r="B23" s="473">
        <f>+B22</f>
        <v>0</v>
      </c>
      <c r="C23" s="473">
        <f t="shared" ref="C23:D23" si="10">+C22</f>
        <v>20</v>
      </c>
      <c r="D23" s="473">
        <f t="shared" si="10"/>
        <v>20</v>
      </c>
      <c r="E23" s="473">
        <f>+E22</f>
        <v>0</v>
      </c>
      <c r="F23" s="473">
        <f>+F22+F21</f>
        <v>618.4</v>
      </c>
      <c r="G23" s="473">
        <f t="shared" si="8"/>
        <v>618.4</v>
      </c>
      <c r="H23" s="473">
        <f>+H22</f>
        <v>0</v>
      </c>
      <c r="I23" s="473">
        <f t="shared" ref="I23:M23" si="11">+I22</f>
        <v>0</v>
      </c>
      <c r="J23" s="473">
        <f t="shared" si="11"/>
        <v>0</v>
      </c>
      <c r="K23" s="473">
        <f t="shared" si="11"/>
        <v>0</v>
      </c>
      <c r="L23" s="473">
        <f t="shared" si="11"/>
        <v>0</v>
      </c>
      <c r="M23" s="473">
        <f t="shared" si="11"/>
        <v>0</v>
      </c>
      <c r="N23" s="461">
        <f>+N22+N21</f>
        <v>638.4</v>
      </c>
    </row>
    <row r="24" spans="1:18" ht="38.25" customHeight="1" x14ac:dyDescent="0.25">
      <c r="A24" s="614" t="s">
        <v>654</v>
      </c>
      <c r="B24" s="616" t="s">
        <v>639</v>
      </c>
      <c r="C24" s="617"/>
      <c r="D24" s="618"/>
      <c r="E24" s="616" t="s">
        <v>373</v>
      </c>
      <c r="F24" s="617"/>
      <c r="G24" s="618"/>
      <c r="H24" s="616" t="s">
        <v>676</v>
      </c>
      <c r="I24" s="617"/>
      <c r="J24" s="618"/>
      <c r="K24" s="619" t="s">
        <v>641</v>
      </c>
      <c r="L24" s="620"/>
      <c r="M24" s="621"/>
      <c r="N24" s="612" t="s">
        <v>642</v>
      </c>
    </row>
    <row r="25" spans="1:18" ht="56.25" customHeight="1" x14ac:dyDescent="0.25">
      <c r="A25" s="615"/>
      <c r="B25" s="470" t="s">
        <v>644</v>
      </c>
      <c r="C25" s="470" t="s">
        <v>645</v>
      </c>
      <c r="D25" s="470" t="s">
        <v>0</v>
      </c>
      <c r="E25" s="470" t="s">
        <v>644</v>
      </c>
      <c r="F25" s="470" t="s">
        <v>645</v>
      </c>
      <c r="G25" s="470" t="s">
        <v>0</v>
      </c>
      <c r="H25" s="470" t="s">
        <v>644</v>
      </c>
      <c r="I25" s="470" t="s">
        <v>645</v>
      </c>
      <c r="J25" s="470" t="s">
        <v>0</v>
      </c>
      <c r="K25" s="470" t="s">
        <v>644</v>
      </c>
      <c r="L25" s="470" t="s">
        <v>645</v>
      </c>
      <c r="M25" s="470" t="s">
        <v>0</v>
      </c>
      <c r="N25" s="613"/>
    </row>
    <row r="26" spans="1:18" ht="51" customHeight="1" x14ac:dyDescent="0.25">
      <c r="A26" s="460" t="s">
        <v>669</v>
      </c>
      <c r="B26" s="459"/>
      <c r="C26" s="459">
        <v>5</v>
      </c>
      <c r="D26" s="459">
        <f t="shared" ref="D26:D40" si="12">B26+C26</f>
        <v>5</v>
      </c>
      <c r="E26" s="459">
        <v>0</v>
      </c>
      <c r="F26" s="459"/>
      <c r="G26" s="459">
        <f t="shared" ref="G26:G38" si="13">E26+F26</f>
        <v>0</v>
      </c>
      <c r="H26" s="459"/>
      <c r="I26" s="459"/>
      <c r="J26" s="459">
        <f t="shared" ref="J26:J40" si="14">H26+I26</f>
        <v>0</v>
      </c>
      <c r="K26" s="459"/>
      <c r="L26" s="459"/>
      <c r="M26" s="459">
        <f t="shared" ref="M26:M39" si="15">K26</f>
        <v>0</v>
      </c>
      <c r="N26" s="459">
        <f>D26+G26+M26+J26</f>
        <v>5</v>
      </c>
    </row>
    <row r="27" spans="1:18" ht="43.5" customHeight="1" x14ac:dyDescent="0.25">
      <c r="A27" s="463" t="s">
        <v>655</v>
      </c>
      <c r="B27" s="459"/>
      <c r="C27" s="459"/>
      <c r="D27" s="459">
        <f t="shared" si="12"/>
        <v>0</v>
      </c>
      <c r="E27" s="459">
        <v>0</v>
      </c>
      <c r="F27" s="459">
        <v>11</v>
      </c>
      <c r="G27" s="459">
        <f t="shared" si="13"/>
        <v>11</v>
      </c>
      <c r="H27" s="459">
        <v>0</v>
      </c>
      <c r="I27" s="459">
        <v>75.554000000000002</v>
      </c>
      <c r="J27" s="459">
        <f t="shared" si="14"/>
        <v>75.554000000000002</v>
      </c>
      <c r="K27" s="459">
        <v>0</v>
      </c>
      <c r="L27" s="459"/>
      <c r="M27" s="459">
        <f t="shared" si="15"/>
        <v>0</v>
      </c>
      <c r="N27" s="459">
        <f>D27+G27+M27+J27</f>
        <v>86.554000000000002</v>
      </c>
    </row>
    <row r="28" spans="1:18" ht="43.5" customHeight="1" x14ac:dyDescent="0.25">
      <c r="A28" s="460" t="s">
        <v>656</v>
      </c>
      <c r="B28" s="459"/>
      <c r="C28" s="459"/>
      <c r="D28" s="459">
        <f t="shared" si="12"/>
        <v>0</v>
      </c>
      <c r="E28" s="459"/>
      <c r="F28" s="459"/>
      <c r="G28" s="459">
        <f t="shared" si="13"/>
        <v>0</v>
      </c>
      <c r="H28" s="459"/>
      <c r="I28" s="459"/>
      <c r="J28" s="459">
        <f t="shared" si="14"/>
        <v>0</v>
      </c>
      <c r="K28" s="459">
        <v>0</v>
      </c>
      <c r="L28" s="459"/>
      <c r="M28" s="459">
        <f t="shared" si="15"/>
        <v>0</v>
      </c>
      <c r="N28" s="459">
        <f t="shared" ref="N28:N40" si="16">D28+G28+M28+J28</f>
        <v>0</v>
      </c>
    </row>
    <row r="29" spans="1:18" ht="40.200000000000003" customHeight="1" x14ac:dyDescent="0.25">
      <c r="A29" s="462" t="s">
        <v>657</v>
      </c>
      <c r="B29" s="459"/>
      <c r="C29" s="459">
        <v>20</v>
      </c>
      <c r="D29" s="459">
        <f t="shared" si="12"/>
        <v>20</v>
      </c>
      <c r="E29" s="459"/>
      <c r="F29" s="459"/>
      <c r="G29" s="459">
        <f t="shared" si="13"/>
        <v>0</v>
      </c>
      <c r="H29" s="459"/>
      <c r="I29" s="459"/>
      <c r="J29" s="459">
        <f t="shared" si="14"/>
        <v>0</v>
      </c>
      <c r="K29" s="459"/>
      <c r="L29" s="459"/>
      <c r="M29" s="459">
        <f t="shared" si="15"/>
        <v>0</v>
      </c>
      <c r="N29" s="459">
        <f t="shared" si="16"/>
        <v>20</v>
      </c>
    </row>
    <row r="30" spans="1:18" ht="29.25" customHeight="1" x14ac:dyDescent="0.25">
      <c r="A30" s="464" t="s">
        <v>658</v>
      </c>
      <c r="B30" s="459"/>
      <c r="C30" s="459">
        <v>10</v>
      </c>
      <c r="D30" s="459">
        <f t="shared" si="12"/>
        <v>10</v>
      </c>
      <c r="E30" s="459"/>
      <c r="F30" s="459"/>
      <c r="G30" s="459">
        <f t="shared" si="13"/>
        <v>0</v>
      </c>
      <c r="H30" s="459"/>
      <c r="I30" s="459"/>
      <c r="J30" s="459">
        <f t="shared" si="14"/>
        <v>0</v>
      </c>
      <c r="K30" s="459"/>
      <c r="L30" s="459"/>
      <c r="M30" s="459">
        <f t="shared" si="15"/>
        <v>0</v>
      </c>
      <c r="N30" s="459">
        <f t="shared" si="16"/>
        <v>10</v>
      </c>
    </row>
    <row r="31" spans="1:18" ht="24" customHeight="1" x14ac:dyDescent="0.25">
      <c r="A31" s="465" t="s">
        <v>659</v>
      </c>
      <c r="B31" s="459">
        <v>57.420999999999999</v>
      </c>
      <c r="C31" s="459"/>
      <c r="D31" s="459">
        <f t="shared" si="12"/>
        <v>57.420999999999999</v>
      </c>
      <c r="E31" s="459"/>
      <c r="F31" s="459"/>
      <c r="G31" s="459">
        <f t="shared" si="13"/>
        <v>0</v>
      </c>
      <c r="H31" s="459"/>
      <c r="I31" s="459"/>
      <c r="J31" s="459">
        <f t="shared" si="14"/>
        <v>0</v>
      </c>
      <c r="K31" s="459"/>
      <c r="L31" s="459"/>
      <c r="M31" s="459">
        <f t="shared" si="15"/>
        <v>0</v>
      </c>
      <c r="N31" s="459">
        <f t="shared" si="16"/>
        <v>57.420999999999999</v>
      </c>
    </row>
    <row r="32" spans="1:18" ht="39.75" customHeight="1" x14ac:dyDescent="0.25">
      <c r="A32" s="460" t="s">
        <v>660</v>
      </c>
      <c r="B32" s="459"/>
      <c r="C32" s="459"/>
      <c r="D32" s="459">
        <f t="shared" si="12"/>
        <v>0</v>
      </c>
      <c r="E32" s="459">
        <v>0</v>
      </c>
      <c r="F32" s="459">
        <v>4.7</v>
      </c>
      <c r="G32" s="459">
        <f t="shared" si="13"/>
        <v>4.7</v>
      </c>
      <c r="H32" s="459"/>
      <c r="I32" s="459">
        <v>3.7080000000000002</v>
      </c>
      <c r="J32" s="459">
        <f t="shared" si="14"/>
        <v>3.7080000000000002</v>
      </c>
      <c r="K32" s="459">
        <v>0</v>
      </c>
      <c r="L32" s="459"/>
      <c r="M32" s="459">
        <f t="shared" si="15"/>
        <v>0</v>
      </c>
      <c r="N32" s="459">
        <f t="shared" si="16"/>
        <v>8.4080000000000013</v>
      </c>
    </row>
    <row r="33" spans="1:17" ht="27.75" customHeight="1" x14ac:dyDescent="0.25">
      <c r="A33" s="462" t="s">
        <v>661</v>
      </c>
      <c r="B33" s="459"/>
      <c r="C33" s="459"/>
      <c r="D33" s="459">
        <f t="shared" si="12"/>
        <v>0</v>
      </c>
      <c r="E33" s="459"/>
      <c r="F33" s="459"/>
      <c r="G33" s="459">
        <f t="shared" si="13"/>
        <v>0</v>
      </c>
      <c r="H33" s="459"/>
      <c r="I33" s="459"/>
      <c r="J33" s="459">
        <f t="shared" si="14"/>
        <v>0</v>
      </c>
      <c r="K33" s="459">
        <v>0</v>
      </c>
      <c r="L33" s="459"/>
      <c r="M33" s="459">
        <f t="shared" si="15"/>
        <v>0</v>
      </c>
      <c r="N33" s="459">
        <f t="shared" si="16"/>
        <v>0</v>
      </c>
    </row>
    <row r="34" spans="1:17" ht="27" customHeight="1" x14ac:dyDescent="0.25">
      <c r="A34" s="458" t="s">
        <v>662</v>
      </c>
      <c r="B34" s="459"/>
      <c r="C34" s="459">
        <v>23.3</v>
      </c>
      <c r="D34" s="459">
        <f t="shared" si="12"/>
        <v>23.3</v>
      </c>
      <c r="E34" s="459"/>
      <c r="F34" s="459"/>
      <c r="G34" s="459">
        <f t="shared" si="13"/>
        <v>0</v>
      </c>
      <c r="H34" s="459"/>
      <c r="I34" s="459"/>
      <c r="J34" s="459">
        <f t="shared" si="14"/>
        <v>0</v>
      </c>
      <c r="K34" s="459"/>
      <c r="L34" s="459"/>
      <c r="M34" s="459">
        <f t="shared" si="15"/>
        <v>0</v>
      </c>
      <c r="N34" s="459">
        <f t="shared" si="16"/>
        <v>23.3</v>
      </c>
    </row>
    <row r="35" spans="1:17" ht="29.25" customHeight="1" x14ac:dyDescent="0.25">
      <c r="A35" s="466" t="s">
        <v>677</v>
      </c>
      <c r="B35" s="459"/>
      <c r="C35" s="459">
        <v>0</v>
      </c>
      <c r="D35" s="459">
        <f t="shared" si="12"/>
        <v>0</v>
      </c>
      <c r="E35" s="459"/>
      <c r="F35" s="459"/>
      <c r="G35" s="459">
        <f t="shared" si="13"/>
        <v>0</v>
      </c>
      <c r="H35" s="459"/>
      <c r="I35" s="459">
        <v>2.7</v>
      </c>
      <c r="J35" s="459">
        <f t="shared" si="14"/>
        <v>2.7</v>
      </c>
      <c r="K35" s="459"/>
      <c r="L35" s="459"/>
      <c r="M35" s="459">
        <f t="shared" si="15"/>
        <v>0</v>
      </c>
      <c r="N35" s="459">
        <f t="shared" si="16"/>
        <v>2.7</v>
      </c>
    </row>
    <row r="36" spans="1:17" ht="56.4" customHeight="1" x14ac:dyDescent="0.25">
      <c r="A36" s="466" t="s">
        <v>672</v>
      </c>
      <c r="B36" s="459"/>
      <c r="C36" s="459">
        <v>15</v>
      </c>
      <c r="D36" s="459">
        <f t="shared" si="12"/>
        <v>15</v>
      </c>
      <c r="E36" s="459"/>
      <c r="F36" s="459"/>
      <c r="G36" s="459">
        <f t="shared" si="13"/>
        <v>0</v>
      </c>
      <c r="H36" s="459"/>
      <c r="I36" s="459"/>
      <c r="J36" s="459">
        <f t="shared" si="14"/>
        <v>0</v>
      </c>
      <c r="K36" s="459"/>
      <c r="L36" s="459"/>
      <c r="M36" s="459">
        <f t="shared" si="15"/>
        <v>0</v>
      </c>
      <c r="N36" s="459">
        <f t="shared" si="16"/>
        <v>15</v>
      </c>
    </row>
    <row r="37" spans="1:17" ht="44.25" customHeight="1" x14ac:dyDescent="0.25">
      <c r="A37" s="466" t="s">
        <v>673</v>
      </c>
      <c r="B37" s="459"/>
      <c r="C37" s="459">
        <v>35</v>
      </c>
      <c r="D37" s="459">
        <f t="shared" si="12"/>
        <v>35</v>
      </c>
      <c r="E37" s="459"/>
      <c r="F37" s="459"/>
      <c r="G37" s="459">
        <f t="shared" si="13"/>
        <v>0</v>
      </c>
      <c r="H37" s="459"/>
      <c r="I37" s="459"/>
      <c r="J37" s="459">
        <f t="shared" si="14"/>
        <v>0</v>
      </c>
      <c r="K37" s="459"/>
      <c r="L37" s="459"/>
      <c r="M37" s="459">
        <f t="shared" si="15"/>
        <v>0</v>
      </c>
      <c r="N37" s="459">
        <f t="shared" si="16"/>
        <v>35</v>
      </c>
    </row>
    <row r="38" spans="1:17" ht="65.25" customHeight="1" x14ac:dyDescent="0.25">
      <c r="A38" s="462" t="s">
        <v>680</v>
      </c>
      <c r="B38" s="459">
        <v>0</v>
      </c>
      <c r="C38" s="459">
        <v>80</v>
      </c>
      <c r="D38" s="459">
        <f t="shared" si="12"/>
        <v>80</v>
      </c>
      <c r="E38" s="459"/>
      <c r="F38" s="459"/>
      <c r="G38" s="459">
        <f t="shared" si="13"/>
        <v>0</v>
      </c>
      <c r="H38" s="459"/>
      <c r="I38" s="459"/>
      <c r="J38" s="459">
        <f t="shared" si="14"/>
        <v>0</v>
      </c>
      <c r="K38" s="459"/>
      <c r="L38" s="459"/>
      <c r="M38" s="459">
        <f t="shared" si="15"/>
        <v>0</v>
      </c>
      <c r="N38" s="459">
        <f t="shared" si="16"/>
        <v>80</v>
      </c>
    </row>
    <row r="39" spans="1:17" ht="28.2" customHeight="1" x14ac:dyDescent="0.25">
      <c r="A39" s="462"/>
      <c r="B39" s="459">
        <v>0</v>
      </c>
      <c r="C39" s="459">
        <v>0</v>
      </c>
      <c r="D39" s="459">
        <f t="shared" si="12"/>
        <v>0</v>
      </c>
      <c r="E39" s="459"/>
      <c r="F39" s="459"/>
      <c r="G39" s="459">
        <f>E39+F39</f>
        <v>0</v>
      </c>
      <c r="H39" s="459"/>
      <c r="I39" s="459"/>
      <c r="J39" s="459">
        <f t="shared" si="14"/>
        <v>0</v>
      </c>
      <c r="K39" s="459"/>
      <c r="L39" s="459"/>
      <c r="M39" s="459">
        <f t="shared" si="15"/>
        <v>0</v>
      </c>
      <c r="N39" s="459">
        <f t="shared" si="16"/>
        <v>0</v>
      </c>
    </row>
    <row r="40" spans="1:17" ht="51.75" customHeight="1" x14ac:dyDescent="0.25">
      <c r="A40" s="462"/>
      <c r="B40" s="459">
        <v>0</v>
      </c>
      <c r="C40" s="459">
        <v>0</v>
      </c>
      <c r="D40" s="459">
        <f t="shared" si="12"/>
        <v>0</v>
      </c>
      <c r="E40" s="459"/>
      <c r="F40" s="459"/>
      <c r="G40" s="459">
        <f>E40+F40</f>
        <v>0</v>
      </c>
      <c r="H40" s="459"/>
      <c r="I40" s="459"/>
      <c r="J40" s="459">
        <f t="shared" si="14"/>
        <v>0</v>
      </c>
      <c r="K40" s="459"/>
      <c r="L40" s="459"/>
      <c r="M40" s="459"/>
      <c r="N40" s="459">
        <f t="shared" si="16"/>
        <v>0</v>
      </c>
    </row>
    <row r="41" spans="1:17" ht="21" customHeight="1" x14ac:dyDescent="0.25">
      <c r="A41" s="468" t="s">
        <v>663</v>
      </c>
      <c r="B41" s="461">
        <f t="shared" ref="B41:L41" si="17">B26+B27+B28+B29+B30+B31+B32+B33+B34+B35+B36+B37+B38+B39</f>
        <v>57.420999999999999</v>
      </c>
      <c r="C41" s="461">
        <f t="shared" si="17"/>
        <v>188.3</v>
      </c>
      <c r="D41" s="461">
        <f>D26+D27+D28+D29+D30+D31+D32+D33+D34+D35+D36+D37+D38+D39+D40</f>
        <v>245.721</v>
      </c>
      <c r="E41" s="461">
        <f t="shared" si="17"/>
        <v>0</v>
      </c>
      <c r="F41" s="461">
        <f t="shared" si="17"/>
        <v>15.7</v>
      </c>
      <c r="G41" s="461">
        <f>G26+G27+G28+G29+G30+G31+G32+G33+G34+G35+G36+G37+G38+G39+G40</f>
        <v>15.7</v>
      </c>
      <c r="H41" s="461">
        <f t="shared" si="17"/>
        <v>0</v>
      </c>
      <c r="I41" s="461">
        <f t="shared" si="17"/>
        <v>81.962000000000003</v>
      </c>
      <c r="J41" s="461">
        <f>J26+J27+J28+J29+J30+J31+J32+J33+J34+J35+J36+J37+J38+J39</f>
        <v>81.962000000000003</v>
      </c>
      <c r="K41" s="461">
        <f t="shared" si="17"/>
        <v>0</v>
      </c>
      <c r="L41" s="461">
        <f t="shared" si="17"/>
        <v>0</v>
      </c>
      <c r="M41" s="461">
        <f>M26+M27+M28+M29+M30+M31+M32+M33+M34+M35+M36+M37+M38+M39</f>
        <v>0</v>
      </c>
      <c r="N41" s="461">
        <f>D41+G41+M41+J41</f>
        <v>343.38299999999998</v>
      </c>
      <c r="O41" s="276"/>
      <c r="P41" s="276"/>
      <c r="Q41" s="243"/>
    </row>
    <row r="42" spans="1:17" ht="18" customHeight="1" x14ac:dyDescent="0.25">
      <c r="A42" s="469" t="s">
        <v>664</v>
      </c>
      <c r="B42" s="461">
        <f t="shared" ref="B42:K42" si="18">B23+B41</f>
        <v>57.420999999999999</v>
      </c>
      <c r="C42" s="461">
        <f t="shared" si="18"/>
        <v>208.3</v>
      </c>
      <c r="D42" s="461">
        <f t="shared" si="18"/>
        <v>265.721</v>
      </c>
      <c r="E42" s="461">
        <f t="shared" si="18"/>
        <v>0</v>
      </c>
      <c r="F42" s="461">
        <f t="shared" si="18"/>
        <v>634.1</v>
      </c>
      <c r="G42" s="461">
        <f t="shared" si="18"/>
        <v>634.1</v>
      </c>
      <c r="H42" s="461">
        <f t="shared" si="18"/>
        <v>0</v>
      </c>
      <c r="I42" s="461">
        <f t="shared" si="18"/>
        <v>81.962000000000003</v>
      </c>
      <c r="J42" s="461">
        <f t="shared" si="18"/>
        <v>81.962000000000003</v>
      </c>
      <c r="K42" s="461">
        <f t="shared" si="18"/>
        <v>0</v>
      </c>
      <c r="L42" s="461">
        <f>+L41+L23</f>
        <v>0</v>
      </c>
      <c r="M42" s="461">
        <f>M23+M41</f>
        <v>0</v>
      </c>
      <c r="N42" s="461">
        <f>N23+N41</f>
        <v>981.7829999999999</v>
      </c>
      <c r="O42" s="243"/>
    </row>
    <row r="43" spans="1:17" ht="40.5" customHeight="1" x14ac:dyDescent="0.25">
      <c r="A43" s="469" t="s">
        <v>665</v>
      </c>
      <c r="B43" s="461">
        <f t="shared" ref="B43:K43" si="19">B42+B18</f>
        <v>57.420999999999999</v>
      </c>
      <c r="C43" s="461">
        <f t="shared" si="19"/>
        <v>307.10900000000004</v>
      </c>
      <c r="D43" s="461">
        <f t="shared" si="19"/>
        <v>364.53</v>
      </c>
      <c r="E43" s="461">
        <f t="shared" si="19"/>
        <v>0</v>
      </c>
      <c r="F43" s="461">
        <f t="shared" si="19"/>
        <v>634.1</v>
      </c>
      <c r="G43" s="461">
        <f t="shared" si="19"/>
        <v>634.1</v>
      </c>
      <c r="H43" s="461">
        <f t="shared" si="19"/>
        <v>0</v>
      </c>
      <c r="I43" s="461">
        <f t="shared" si="19"/>
        <v>81.962000000000003</v>
      </c>
      <c r="J43" s="461">
        <f t="shared" si="19"/>
        <v>81.962000000000003</v>
      </c>
      <c r="K43" s="461">
        <f t="shared" si="19"/>
        <v>0</v>
      </c>
      <c r="L43" s="461">
        <f>+L42+L23</f>
        <v>0</v>
      </c>
      <c r="M43" s="461">
        <f>M42+M18</f>
        <v>0</v>
      </c>
      <c r="N43" s="461">
        <f>N42+N18</f>
        <v>1080.5919999999999</v>
      </c>
    </row>
    <row r="44" spans="1:17" ht="25.5" customHeight="1" x14ac:dyDescent="0.25">
      <c r="A44" s="612" t="s">
        <v>666</v>
      </c>
      <c r="B44" s="616" t="s">
        <v>639</v>
      </c>
      <c r="C44" s="617"/>
      <c r="D44" s="618"/>
      <c r="E44" s="616" t="s">
        <v>373</v>
      </c>
      <c r="F44" s="617"/>
      <c r="G44" s="618"/>
      <c r="H44" s="616" t="s">
        <v>640</v>
      </c>
      <c r="I44" s="617"/>
      <c r="J44" s="618"/>
      <c r="K44" s="619" t="s">
        <v>641</v>
      </c>
      <c r="L44" s="620"/>
      <c r="M44" s="621"/>
      <c r="N44" s="612" t="s">
        <v>642</v>
      </c>
    </row>
    <row r="45" spans="1:17" x14ac:dyDescent="0.25">
      <c r="A45" s="613"/>
      <c r="B45" s="470" t="s">
        <v>644</v>
      </c>
      <c r="C45" s="470" t="s">
        <v>645</v>
      </c>
      <c r="D45" s="470" t="s">
        <v>0</v>
      </c>
      <c r="E45" s="470" t="s">
        <v>644</v>
      </c>
      <c r="F45" s="470" t="s">
        <v>645</v>
      </c>
      <c r="G45" s="470" t="s">
        <v>0</v>
      </c>
      <c r="H45" s="470" t="s">
        <v>644</v>
      </c>
      <c r="I45" s="470" t="s">
        <v>645</v>
      </c>
      <c r="J45" s="470" t="s">
        <v>0</v>
      </c>
      <c r="K45" s="470" t="s">
        <v>644</v>
      </c>
      <c r="L45" s="470" t="s">
        <v>645</v>
      </c>
      <c r="M45" s="470" t="s">
        <v>0</v>
      </c>
      <c r="N45" s="613"/>
    </row>
    <row r="46" spans="1:17" ht="42.75" customHeight="1" x14ac:dyDescent="0.25">
      <c r="A46" s="466" t="s">
        <v>569</v>
      </c>
      <c r="B46" s="459"/>
      <c r="C46" s="459"/>
      <c r="D46" s="459">
        <f t="shared" ref="D46:D47" si="20">B46+C46</f>
        <v>0</v>
      </c>
      <c r="E46" s="459">
        <v>0</v>
      </c>
      <c r="F46" s="459">
        <v>449.8</v>
      </c>
      <c r="G46" s="459">
        <f t="shared" ref="G46" si="21">E46+F46</f>
        <v>449.8</v>
      </c>
      <c r="H46" s="459">
        <v>0</v>
      </c>
      <c r="I46" s="459">
        <v>91.126000000000005</v>
      </c>
      <c r="J46" s="459">
        <f>H46+I46</f>
        <v>91.126000000000005</v>
      </c>
      <c r="K46" s="459"/>
      <c r="L46" s="459">
        <v>8.3000000000000007</v>
      </c>
      <c r="M46" s="459">
        <f>K46+L46</f>
        <v>8.3000000000000007</v>
      </c>
      <c r="N46" s="459">
        <f>D46+G46+J46+M46</f>
        <v>549.226</v>
      </c>
    </row>
    <row r="47" spans="1:17" ht="42.75" customHeight="1" x14ac:dyDescent="0.25">
      <c r="A47" s="466" t="s">
        <v>670</v>
      </c>
      <c r="B47" s="459"/>
      <c r="C47" s="459">
        <v>10</v>
      </c>
      <c r="D47" s="459">
        <f t="shared" si="20"/>
        <v>10</v>
      </c>
      <c r="E47" s="459"/>
      <c r="F47" s="459"/>
      <c r="G47" s="459"/>
      <c r="H47" s="459"/>
      <c r="I47" s="459"/>
      <c r="J47" s="459"/>
      <c r="K47" s="459"/>
      <c r="L47" s="459"/>
      <c r="M47" s="459"/>
      <c r="N47" s="459">
        <f>D47+G47+J47+M47</f>
        <v>10</v>
      </c>
    </row>
    <row r="48" spans="1:17" x14ac:dyDescent="0.25">
      <c r="A48" s="468" t="s">
        <v>667</v>
      </c>
      <c r="B48" s="461">
        <f>B43+B46</f>
        <v>57.420999999999999</v>
      </c>
      <c r="C48" s="461">
        <f>C43+C46+C47</f>
        <v>317.10900000000004</v>
      </c>
      <c r="D48" s="461">
        <f>D43+D46+D47</f>
        <v>374.53</v>
      </c>
      <c r="E48" s="461">
        <f t="shared" ref="E48:M48" si="22">E43+E46</f>
        <v>0</v>
      </c>
      <c r="F48" s="461">
        <f t="shared" si="22"/>
        <v>1083.9000000000001</v>
      </c>
      <c r="G48" s="461">
        <f t="shared" si="22"/>
        <v>1083.9000000000001</v>
      </c>
      <c r="H48" s="461">
        <f t="shared" si="22"/>
        <v>0</v>
      </c>
      <c r="I48" s="461">
        <f t="shared" si="22"/>
        <v>173.08800000000002</v>
      </c>
      <c r="J48" s="461">
        <f t="shared" si="22"/>
        <v>173.08800000000002</v>
      </c>
      <c r="K48" s="461">
        <f t="shared" si="22"/>
        <v>0</v>
      </c>
      <c r="L48" s="461">
        <f t="shared" si="22"/>
        <v>8.3000000000000007</v>
      </c>
      <c r="M48" s="461">
        <f t="shared" si="22"/>
        <v>8.3000000000000007</v>
      </c>
      <c r="N48" s="461">
        <f>N43+N46+N47</f>
        <v>1639.8179999999998</v>
      </c>
    </row>
    <row r="49" spans="1:13" hidden="1" x14ac:dyDescent="0.25">
      <c r="A49" s="474"/>
      <c r="B49" s="243"/>
      <c r="C49" s="243"/>
      <c r="D49" s="243"/>
      <c r="E49" s="243"/>
      <c r="F49" s="243"/>
      <c r="G49" s="243"/>
      <c r="H49" s="243"/>
      <c r="I49" s="243"/>
      <c r="J49" s="243"/>
      <c r="M49" s="461">
        <f>M44+M48</f>
        <v>8.3000000000000007</v>
      </c>
    </row>
    <row r="50" spans="1:13" x14ac:dyDescent="0.25">
      <c r="B50" s="475"/>
    </row>
    <row r="51" spans="1:13" x14ac:dyDescent="0.25">
      <c r="A51" s="476"/>
      <c r="B51" s="477"/>
      <c r="C51" s="472"/>
      <c r="D51" s="478"/>
    </row>
    <row r="52" spans="1:13" ht="35.25" customHeight="1" x14ac:dyDescent="0.25">
      <c r="A52" s="471"/>
      <c r="B52" s="471"/>
      <c r="C52" s="472"/>
    </row>
    <row r="53" spans="1:13" x14ac:dyDescent="0.25">
      <c r="A53" s="476"/>
      <c r="D53" s="237"/>
    </row>
  </sheetData>
  <mergeCells count="28">
    <mergeCell ref="N19:N20"/>
    <mergeCell ref="K1:N1"/>
    <mergeCell ref="K2:N2"/>
    <mergeCell ref="K3:N3"/>
    <mergeCell ref="A5:N5"/>
    <mergeCell ref="B6:N6"/>
    <mergeCell ref="B7:D7"/>
    <mergeCell ref="E7:G7"/>
    <mergeCell ref="H7:J7"/>
    <mergeCell ref="K7:M7"/>
    <mergeCell ref="N7:N8"/>
    <mergeCell ref="A19:A20"/>
    <mergeCell ref="B19:D19"/>
    <mergeCell ref="E19:G19"/>
    <mergeCell ref="H19:J19"/>
    <mergeCell ref="K19:M19"/>
    <mergeCell ref="N44:N45"/>
    <mergeCell ref="A24:A25"/>
    <mergeCell ref="B24:D24"/>
    <mergeCell ref="E24:G24"/>
    <mergeCell ref="H24:J24"/>
    <mergeCell ref="K24:M24"/>
    <mergeCell ref="N24:N25"/>
    <mergeCell ref="A44:A45"/>
    <mergeCell ref="B44:D44"/>
    <mergeCell ref="E44:G44"/>
    <mergeCell ref="H44:J44"/>
    <mergeCell ref="K44:M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Pajamos</vt:lpstr>
      <vt:lpstr>2 priedas</vt:lpstr>
      <vt:lpstr>3 priedas</vt:lpstr>
      <vt:lpstr>4 priedas</vt:lpstr>
      <vt:lpstr>5 priedas</vt:lpstr>
      <vt:lpstr>Suvestinė (6pr.)</vt:lpstr>
      <vt:lpstr>7 BĮP (lik.)</vt:lpstr>
      <vt:lpstr>Projektai</vt:lpstr>
    </vt:vector>
  </TitlesOfParts>
  <Company>Rietavo sav. administracija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Pentium</dc:creator>
  <cp:lastModifiedBy>Kristina Pužauskienė</cp:lastModifiedBy>
  <cp:lastPrinted>2023-01-27T08:11:13Z</cp:lastPrinted>
  <dcterms:created xsi:type="dcterms:W3CDTF">2007-09-17T11:23:32Z</dcterms:created>
  <dcterms:modified xsi:type="dcterms:W3CDTF">2023-02-03T07:48:56Z</dcterms:modified>
</cp:coreProperties>
</file>