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Šios_darbaknygės" defaultThemeVersion="124226"/>
  <mc:AlternateContent xmlns:mc="http://schemas.openxmlformats.org/markup-compatibility/2006">
    <mc:Choice Requires="x15">
      <x15ac:absPath xmlns:x15ac="http://schemas.microsoft.com/office/spreadsheetml/2010/11/ac" url="https://rietavosavivaldybe-my.sharepoint.com/personal/kristina_rietavosavivaldybe_onmicrosoft_com/Documents/Desktop/2022 m. biudžetas ir tarybos sprendimai/Tarybos sprendimai/vasario 24d. Patvirtintas/"/>
    </mc:Choice>
  </mc:AlternateContent>
  <xr:revisionPtr revIDLastSave="71" documentId="13_ncr:1_{9270F8DB-476D-4E92-BB06-279C421D8BFF}" xr6:coauthVersionLast="47" xr6:coauthVersionMax="47" xr10:uidLastSave="{DF90BA0F-7AE4-4890-98AF-440D6824802C}"/>
  <bookViews>
    <workbookView xWindow="-108" yWindow="-108" windowWidth="23256" windowHeight="12576" tabRatio="727" activeTab="4" xr2:uid="{00000000-000D-0000-FFFF-FFFF00000000}"/>
  </bookViews>
  <sheets>
    <sheet name="Pajamos" sheetId="83" r:id="rId1"/>
    <sheet name="2 priedas" sheetId="87" r:id="rId2"/>
    <sheet name="3 priedas" sheetId="31" r:id="rId3"/>
    <sheet name="4 priedas" sheetId="84" r:id="rId4"/>
    <sheet name="5 priedas" sheetId="88" r:id="rId5"/>
    <sheet name=" 6 pried" sheetId="27" r:id="rId6"/>
    <sheet name="SB" sheetId="44" r:id="rId7"/>
    <sheet name="dot." sheetId="43" r:id="rId8"/>
    <sheet name="skol. lėšos" sheetId="42" r:id="rId9"/>
    <sheet name="Likučiai" sheetId="58" r:id="rId10"/>
    <sheet name="7 priedas" sheetId="86" r:id="rId11"/>
    <sheet name="8 BĮP (lik.)" sheetId="89" r:id="rId12"/>
    <sheet name="Projektai" sheetId="90"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83" l="1"/>
  <c r="M29" i="90"/>
  <c r="M33" i="90"/>
  <c r="M28" i="90"/>
  <c r="E237" i="44"/>
  <c r="G211" i="31" l="1"/>
  <c r="F211" i="43"/>
  <c r="D64" i="83"/>
  <c r="B16" i="90"/>
  <c r="M14" i="90"/>
  <c r="J14" i="90"/>
  <c r="G14" i="90"/>
  <c r="D14" i="90"/>
  <c r="D13" i="90"/>
  <c r="M52" i="90"/>
  <c r="J52" i="90"/>
  <c r="G52" i="90"/>
  <c r="D52" i="90"/>
  <c r="M51" i="90"/>
  <c r="J51" i="90"/>
  <c r="G51" i="90"/>
  <c r="D51" i="90"/>
  <c r="M50" i="90"/>
  <c r="J50" i="90"/>
  <c r="G50" i="90"/>
  <c r="D50" i="90"/>
  <c r="M49" i="90"/>
  <c r="J49" i="90"/>
  <c r="G49" i="90"/>
  <c r="D49" i="90"/>
  <c r="M48" i="90"/>
  <c r="J48" i="90"/>
  <c r="G48" i="90"/>
  <c r="D48" i="90"/>
  <c r="M47" i="90"/>
  <c r="J47" i="90"/>
  <c r="G47" i="90"/>
  <c r="D47" i="90"/>
  <c r="M46" i="90"/>
  <c r="J46" i="90"/>
  <c r="G46" i="90"/>
  <c r="D46" i="90"/>
  <c r="L41" i="90"/>
  <c r="K41" i="90"/>
  <c r="I41" i="90"/>
  <c r="H41" i="90"/>
  <c r="F41" i="90"/>
  <c r="E41" i="90"/>
  <c r="C41" i="90"/>
  <c r="B41" i="90"/>
  <c r="M40" i="90"/>
  <c r="J40" i="90"/>
  <c r="G40" i="90"/>
  <c r="D40" i="90"/>
  <c r="M39" i="90"/>
  <c r="J39" i="90"/>
  <c r="G39" i="90"/>
  <c r="D39" i="90"/>
  <c r="M38" i="90"/>
  <c r="J38" i="90"/>
  <c r="G38" i="90"/>
  <c r="D38" i="90"/>
  <c r="M37" i="90"/>
  <c r="J37" i="90"/>
  <c r="G37" i="90"/>
  <c r="D37" i="90"/>
  <c r="M36" i="90"/>
  <c r="J36" i="90"/>
  <c r="G36" i="90"/>
  <c r="D36" i="90"/>
  <c r="M35" i="90"/>
  <c r="J35" i="90"/>
  <c r="G35" i="90"/>
  <c r="D35" i="90"/>
  <c r="M34" i="90"/>
  <c r="J34" i="90"/>
  <c r="G34" i="90"/>
  <c r="D34" i="90"/>
  <c r="J33" i="90"/>
  <c r="G33" i="90"/>
  <c r="D33" i="90"/>
  <c r="M32" i="90"/>
  <c r="J32" i="90"/>
  <c r="G32" i="90"/>
  <c r="D32" i="90"/>
  <c r="M31" i="90"/>
  <c r="J31" i="90"/>
  <c r="G31" i="90"/>
  <c r="D31" i="90"/>
  <c r="M30" i="90"/>
  <c r="J30" i="90"/>
  <c r="G30" i="90"/>
  <c r="D30" i="90"/>
  <c r="J29" i="90"/>
  <c r="G29" i="90"/>
  <c r="D29" i="90"/>
  <c r="J28" i="90"/>
  <c r="G28" i="90"/>
  <c r="D28" i="90"/>
  <c r="M27" i="90"/>
  <c r="J27" i="90"/>
  <c r="J41" i="90" s="1"/>
  <c r="G27" i="90"/>
  <c r="D27" i="90"/>
  <c r="D41" i="90" s="1"/>
  <c r="L24" i="90"/>
  <c r="L42" i="90" s="1"/>
  <c r="L43" i="90" s="1"/>
  <c r="L53" i="90" s="1"/>
  <c r="K24" i="90"/>
  <c r="I24" i="90"/>
  <c r="H24" i="90"/>
  <c r="H42" i="90" s="1"/>
  <c r="F24" i="90"/>
  <c r="F42" i="90" s="1"/>
  <c r="E24" i="90"/>
  <c r="G24" i="90" s="1"/>
  <c r="C24" i="90"/>
  <c r="B24" i="90"/>
  <c r="B42" i="90" s="1"/>
  <c r="M23" i="90"/>
  <c r="J23" i="90"/>
  <c r="G23" i="90"/>
  <c r="D23" i="90"/>
  <c r="M21" i="90"/>
  <c r="J21" i="90"/>
  <c r="G21" i="90"/>
  <c r="D21" i="90"/>
  <c r="M20" i="90"/>
  <c r="J20" i="90"/>
  <c r="G20" i="90"/>
  <c r="D20" i="90"/>
  <c r="M19" i="90"/>
  <c r="J19" i="90"/>
  <c r="G19" i="90"/>
  <c r="D19" i="90"/>
  <c r="L16" i="90"/>
  <c r="K16" i="90"/>
  <c r="I16" i="90"/>
  <c r="H16" i="90"/>
  <c r="F16" i="90"/>
  <c r="E16" i="90"/>
  <c r="C16" i="90"/>
  <c r="J15" i="90"/>
  <c r="D15" i="90"/>
  <c r="M13" i="90"/>
  <c r="J13" i="90"/>
  <c r="G13" i="90"/>
  <c r="J12" i="90"/>
  <c r="G12" i="90"/>
  <c r="D12" i="90"/>
  <c r="J11" i="90"/>
  <c r="G11" i="90"/>
  <c r="D11" i="90"/>
  <c r="M10" i="90"/>
  <c r="J10" i="90"/>
  <c r="G10" i="90"/>
  <c r="D10" i="90"/>
  <c r="M9" i="90"/>
  <c r="J9" i="90"/>
  <c r="G9" i="90"/>
  <c r="D9" i="90"/>
  <c r="K42" i="90" l="1"/>
  <c r="K43" i="90" s="1"/>
  <c r="K53" i="90" s="1"/>
  <c r="N11" i="90"/>
  <c r="D16" i="90"/>
  <c r="N12" i="90"/>
  <c r="N15" i="90"/>
  <c r="N28" i="90"/>
  <c r="N14" i="90"/>
  <c r="N19" i="90"/>
  <c r="N20" i="90"/>
  <c r="D24" i="90"/>
  <c r="D42" i="90" s="1"/>
  <c r="N23" i="90"/>
  <c r="H43" i="90"/>
  <c r="H53" i="90" s="1"/>
  <c r="M41" i="90"/>
  <c r="N10" i="90"/>
  <c r="M24" i="90"/>
  <c r="F43" i="90"/>
  <c r="F53" i="90" s="1"/>
  <c r="G16" i="90"/>
  <c r="J16" i="90"/>
  <c r="M16" i="90"/>
  <c r="C42" i="90"/>
  <c r="C43" i="90" s="1"/>
  <c r="C53" i="90" s="1"/>
  <c r="I42" i="90"/>
  <c r="I43" i="90" s="1"/>
  <c r="I53" i="90" s="1"/>
  <c r="G41" i="90"/>
  <c r="N29" i="90"/>
  <c r="N30" i="90"/>
  <c r="N31" i="90"/>
  <c r="N32" i="90"/>
  <c r="N33" i="90"/>
  <c r="N34" i="90"/>
  <c r="N35" i="90"/>
  <c r="N36" i="90"/>
  <c r="N37" i="90"/>
  <c r="N38" i="90"/>
  <c r="N39" i="90"/>
  <c r="N40" i="90"/>
  <c r="N46" i="90"/>
  <c r="N47" i="90"/>
  <c r="N48" i="90"/>
  <c r="N49" i="90"/>
  <c r="N50" i="90"/>
  <c r="N51" i="90"/>
  <c r="N52" i="90"/>
  <c r="N13" i="90"/>
  <c r="B43" i="90"/>
  <c r="B53" i="90" s="1"/>
  <c r="E42" i="90"/>
  <c r="E43" i="90" s="1"/>
  <c r="E53" i="90" s="1"/>
  <c r="J24" i="90"/>
  <c r="J42" i="90" s="1"/>
  <c r="N21" i="90"/>
  <c r="N9" i="90"/>
  <c r="N27" i="90"/>
  <c r="D43" i="90" l="1"/>
  <c r="D53" i="90" s="1"/>
  <c r="J43" i="90"/>
  <c r="J53" i="90" s="1"/>
  <c r="N41" i="90"/>
  <c r="G42" i="90"/>
  <c r="G43" i="90" s="1"/>
  <c r="G53" i="90" s="1"/>
  <c r="N16" i="90"/>
  <c r="N24" i="90"/>
  <c r="M42" i="90"/>
  <c r="M43" i="90" s="1"/>
  <c r="M53" i="90" s="1"/>
  <c r="N42" i="90" l="1"/>
  <c r="N43" i="90" s="1"/>
  <c r="N53" i="90" s="1"/>
  <c r="E65" i="58"/>
  <c r="G65" i="58"/>
  <c r="F65" i="58"/>
  <c r="E69" i="58"/>
  <c r="G69" i="58"/>
  <c r="F69" i="58"/>
  <c r="E212" i="44"/>
  <c r="E240" i="31"/>
  <c r="F240" i="31"/>
  <c r="E239" i="31"/>
  <c r="E235" i="31"/>
  <c r="D236" i="31"/>
  <c r="E236" i="31"/>
  <c r="F28" i="31"/>
  <c r="F224" i="31"/>
  <c r="E182" i="31"/>
  <c r="E65" i="43"/>
  <c r="F65" i="43"/>
  <c r="F69" i="43"/>
  <c r="D89" i="58" l="1"/>
  <c r="F92" i="27"/>
  <c r="E92" i="27"/>
  <c r="E113" i="44"/>
  <c r="E112" i="44" s="1"/>
  <c r="D112" i="44" s="1"/>
  <c r="D30" i="83"/>
  <c r="E35" i="27" l="1"/>
  <c r="D53" i="83"/>
  <c r="D32" i="58" l="1"/>
  <c r="D34" i="27" s="1"/>
  <c r="E144" i="31"/>
  <c r="D145" i="31"/>
  <c r="G179" i="27"/>
  <c r="F179" i="27"/>
  <c r="E179" i="27"/>
  <c r="D179" i="27" s="1"/>
  <c r="G178" i="27"/>
  <c r="F178" i="27"/>
  <c r="E178" i="27"/>
  <c r="D179" i="44"/>
  <c r="G178" i="44"/>
  <c r="F178" i="44"/>
  <c r="E178" i="44"/>
  <c r="E28" i="31"/>
  <c r="D29" i="31"/>
  <c r="N54" i="84"/>
  <c r="N53" i="84"/>
  <c r="N52" i="84"/>
  <c r="N13" i="84"/>
  <c r="P54" i="84"/>
  <c r="P53" i="84"/>
  <c r="P52" i="84" s="1"/>
  <c r="D178" i="27" l="1"/>
  <c r="D178" i="44"/>
  <c r="E34" i="89" l="1"/>
  <c r="H33" i="89"/>
  <c r="G33" i="89"/>
  <c r="F33" i="89"/>
  <c r="E33" i="89"/>
  <c r="E31" i="89"/>
  <c r="E30" i="89"/>
  <c r="E29" i="89"/>
  <c r="H28" i="89"/>
  <c r="H32" i="89" s="1"/>
  <c r="G28" i="89"/>
  <c r="G32" i="89" s="1"/>
  <c r="F28" i="89"/>
  <c r="F32" i="89" s="1"/>
  <c r="E27" i="89"/>
  <c r="E26" i="89"/>
  <c r="E25" i="89"/>
  <c r="E24" i="89"/>
  <c r="E23" i="89"/>
  <c r="H20" i="89"/>
  <c r="H21" i="89" s="1"/>
  <c r="G20" i="89"/>
  <c r="G21" i="89" s="1"/>
  <c r="G35" i="89" s="1"/>
  <c r="F20" i="89"/>
  <c r="E20" i="89" s="1"/>
  <c r="E19" i="89"/>
  <c r="E18" i="89"/>
  <c r="E17" i="89"/>
  <c r="E16" i="89"/>
  <c r="E15" i="89"/>
  <c r="E14" i="89"/>
  <c r="E21" i="89" s="1"/>
  <c r="E28" i="89" l="1"/>
  <c r="H35" i="89"/>
  <c r="E32" i="89"/>
  <c r="E35" i="89" s="1"/>
  <c r="F21" i="89"/>
  <c r="F35" i="89" s="1"/>
  <c r="D30" i="88" l="1"/>
  <c r="D28" i="88"/>
  <c r="D15" i="83" l="1"/>
  <c r="D89" i="44" l="1"/>
  <c r="D90" i="44"/>
  <c r="D91" i="44"/>
  <c r="D76" i="44"/>
  <c r="D38" i="44"/>
  <c r="E201" i="31" l="1"/>
  <c r="F33" i="31"/>
  <c r="G33" i="31"/>
  <c r="G164" i="27"/>
  <c r="F164" i="27"/>
  <c r="E164" i="27"/>
  <c r="G162" i="27"/>
  <c r="F162" i="27"/>
  <c r="E162" i="27"/>
  <c r="G95" i="27"/>
  <c r="G34" i="27"/>
  <c r="F34" i="27"/>
  <c r="G90" i="58"/>
  <c r="G94" i="27" s="1"/>
  <c r="G227" i="42"/>
  <c r="F227" i="42"/>
  <c r="G231" i="43"/>
  <c r="F231" i="43"/>
  <c r="D210" i="43"/>
  <c r="D188" i="44"/>
  <c r="F71" i="44"/>
  <c r="G71" i="44"/>
  <c r="G67" i="44" s="1"/>
  <c r="G66" i="44" s="1"/>
  <c r="E71" i="44"/>
  <c r="F161" i="31"/>
  <c r="G116" i="27"/>
  <c r="E116" i="27"/>
  <c r="E49" i="27"/>
  <c r="E51" i="27"/>
  <c r="E179" i="31"/>
  <c r="E223" i="31" s="1"/>
  <c r="E161" i="31"/>
  <c r="D162" i="31"/>
  <c r="E194" i="44"/>
  <c r="F94" i="44"/>
  <c r="E95" i="27"/>
  <c r="F95" i="27"/>
  <c r="E29" i="27"/>
  <c r="E26" i="27"/>
  <c r="E14" i="44"/>
  <c r="D26" i="44"/>
  <c r="D26" i="27" s="1"/>
  <c r="F42" i="27"/>
  <c r="E14" i="43"/>
  <c r="D14" i="43" s="1"/>
  <c r="D25" i="43"/>
  <c r="F28" i="88"/>
  <c r="E28" i="88"/>
  <c r="E30" i="88" s="1"/>
  <c r="C26" i="88"/>
  <c r="C24" i="88"/>
  <c r="C22" i="88"/>
  <c r="C20" i="88"/>
  <c r="C18" i="88"/>
  <c r="C16" i="88"/>
  <c r="E28" i="27"/>
  <c r="D119" i="44"/>
  <c r="D118" i="44" s="1"/>
  <c r="D88" i="58"/>
  <c r="G89" i="27"/>
  <c r="F89" i="27"/>
  <c r="E89" i="27"/>
  <c r="D87" i="43"/>
  <c r="D88" i="43"/>
  <c r="G92" i="27"/>
  <c r="D92" i="44"/>
  <c r="D90" i="43"/>
  <c r="D31" i="87"/>
  <c r="D30" i="87"/>
  <c r="D29" i="87"/>
  <c r="D28" i="87"/>
  <c r="G27" i="87"/>
  <c r="F27" i="87"/>
  <c r="E27" i="87"/>
  <c r="D26" i="87"/>
  <c r="D25" i="87"/>
  <c r="D24" i="87"/>
  <c r="D23" i="87"/>
  <c r="D22" i="87"/>
  <c r="G21" i="87"/>
  <c r="F21" i="87"/>
  <c r="E21" i="87"/>
  <c r="D20" i="87"/>
  <c r="D19" i="87"/>
  <c r="D18" i="87"/>
  <c r="D17" i="87"/>
  <c r="D16" i="87"/>
  <c r="D15" i="87"/>
  <c r="G14" i="87"/>
  <c r="F14" i="87"/>
  <c r="E14" i="87"/>
  <c r="E34" i="86"/>
  <c r="H33" i="86"/>
  <c r="G33" i="86"/>
  <c r="F33" i="86"/>
  <c r="E33" i="86"/>
  <c r="E31" i="86"/>
  <c r="E30" i="86"/>
  <c r="E29" i="86"/>
  <c r="H28" i="86"/>
  <c r="H32" i="86" s="1"/>
  <c r="G28" i="86"/>
  <c r="G32" i="86"/>
  <c r="F28" i="86"/>
  <c r="F32" i="86" s="1"/>
  <c r="E27" i="86"/>
  <c r="E26" i="86"/>
  <c r="E25" i="86"/>
  <c r="E24" i="86"/>
  <c r="E23" i="86"/>
  <c r="H20" i="86"/>
  <c r="H21" i="86"/>
  <c r="H35" i="86" s="1"/>
  <c r="G20" i="86"/>
  <c r="G21" i="86"/>
  <c r="F20" i="86"/>
  <c r="E20" i="86" s="1"/>
  <c r="E19" i="86"/>
  <c r="E18" i="86"/>
  <c r="E17" i="86"/>
  <c r="E16" i="86"/>
  <c r="E15" i="86"/>
  <c r="E14" i="86"/>
  <c r="E21" i="86" s="1"/>
  <c r="G20" i="27"/>
  <c r="F20" i="27"/>
  <c r="E20" i="27"/>
  <c r="D20" i="43"/>
  <c r="D20" i="27" s="1"/>
  <c r="F64" i="43"/>
  <c r="Z54" i="84"/>
  <c r="X54" i="84"/>
  <c r="W54" i="84"/>
  <c r="V54" i="84"/>
  <c r="U54" i="84"/>
  <c r="T54" i="84"/>
  <c r="S54" i="84"/>
  <c r="R54" i="84"/>
  <c r="Q54" i="84"/>
  <c r="O54" i="84"/>
  <c r="M54" i="84"/>
  <c r="L54" i="84"/>
  <c r="K54" i="84"/>
  <c r="J54" i="84"/>
  <c r="I54" i="84"/>
  <c r="H54" i="84"/>
  <c r="G54" i="84"/>
  <c r="F54" i="84"/>
  <c r="E54" i="84"/>
  <c r="D54" i="84"/>
  <c r="AA54" i="84" s="1"/>
  <c r="C54" i="84"/>
  <c r="Z53" i="84"/>
  <c r="Z52" i="84" s="1"/>
  <c r="Y53" i="84"/>
  <c r="Y52" i="84" s="1"/>
  <c r="X53" i="84"/>
  <c r="X52" i="84" s="1"/>
  <c r="W53" i="84"/>
  <c r="W52" i="84" s="1"/>
  <c r="V53" i="84"/>
  <c r="V52" i="84" s="1"/>
  <c r="U53" i="84"/>
  <c r="U52" i="84" s="1"/>
  <c r="T53" i="84"/>
  <c r="T52" i="84" s="1"/>
  <c r="S53" i="84"/>
  <c r="S52" i="84" s="1"/>
  <c r="R53" i="84"/>
  <c r="R52" i="84" s="1"/>
  <c r="Q53" i="84"/>
  <c r="Q52" i="84" s="1"/>
  <c r="O53" i="84"/>
  <c r="O52" i="84" s="1"/>
  <c r="M53" i="84"/>
  <c r="M52" i="84" s="1"/>
  <c r="L53" i="84"/>
  <c r="L52" i="84" s="1"/>
  <c r="K53" i="84"/>
  <c r="K52" i="84" s="1"/>
  <c r="J53" i="84"/>
  <c r="I53" i="84"/>
  <c r="I52" i="84" s="1"/>
  <c r="H53" i="84"/>
  <c r="H52" i="84" s="1"/>
  <c r="G53" i="84"/>
  <c r="G52" i="84" s="1"/>
  <c r="F53" i="84"/>
  <c r="F52" i="84" s="1"/>
  <c r="E53" i="84"/>
  <c r="E52" i="84" s="1"/>
  <c r="D53" i="84"/>
  <c r="C53" i="84"/>
  <c r="C52" i="84" s="1"/>
  <c r="J52" i="84"/>
  <c r="AA51" i="84"/>
  <c r="AA50" i="84"/>
  <c r="Z49" i="84"/>
  <c r="X49" i="84"/>
  <c r="W49" i="84"/>
  <c r="V49" i="84"/>
  <c r="U49" i="84"/>
  <c r="T49" i="84"/>
  <c r="S49" i="84"/>
  <c r="R49" i="84"/>
  <c r="Q49" i="84"/>
  <c r="P49" i="84"/>
  <c r="O49" i="84"/>
  <c r="M49" i="84"/>
  <c r="L49" i="84"/>
  <c r="K49" i="84"/>
  <c r="J49" i="84"/>
  <c r="I49" i="84"/>
  <c r="H49" i="84"/>
  <c r="G49" i="84"/>
  <c r="F49" i="84"/>
  <c r="E49" i="84"/>
  <c r="D49" i="84"/>
  <c r="C49" i="84"/>
  <c r="AA47" i="84"/>
  <c r="AA46" i="84"/>
  <c r="Z45" i="84"/>
  <c r="X45" i="84"/>
  <c r="W45" i="84"/>
  <c r="V45" i="84"/>
  <c r="U45" i="84"/>
  <c r="T45" i="84"/>
  <c r="S45" i="84"/>
  <c r="R45" i="84"/>
  <c r="Q45" i="84"/>
  <c r="P45" i="84"/>
  <c r="O45" i="84"/>
  <c r="M45" i="84"/>
  <c r="L45" i="84"/>
  <c r="K45" i="84"/>
  <c r="J45" i="84"/>
  <c r="I45" i="84"/>
  <c r="H45" i="84"/>
  <c r="G45" i="84"/>
  <c r="F45" i="84"/>
  <c r="E45" i="84"/>
  <c r="D45" i="84"/>
  <c r="C45" i="84"/>
  <c r="AA45" i="84" s="1"/>
  <c r="AA43" i="84"/>
  <c r="AA42" i="84"/>
  <c r="Z41" i="84"/>
  <c r="X41" i="84"/>
  <c r="W41" i="84"/>
  <c r="V41" i="84"/>
  <c r="U41" i="84"/>
  <c r="T41" i="84"/>
  <c r="S41" i="84"/>
  <c r="R41" i="84"/>
  <c r="Q41" i="84"/>
  <c r="P41" i="84"/>
  <c r="O41" i="84"/>
  <c r="M41" i="84"/>
  <c r="L41" i="84"/>
  <c r="K41" i="84"/>
  <c r="J41" i="84"/>
  <c r="I41" i="84"/>
  <c r="H41" i="84"/>
  <c r="G41" i="84"/>
  <c r="F41" i="84"/>
  <c r="E41" i="84"/>
  <c r="D41" i="84"/>
  <c r="C41" i="84"/>
  <c r="AA39" i="84"/>
  <c r="AA38" i="84"/>
  <c r="Z37" i="84"/>
  <c r="X37" i="84"/>
  <c r="W37" i="84"/>
  <c r="V37" i="84"/>
  <c r="U37" i="84"/>
  <c r="T37" i="84"/>
  <c r="S37" i="84"/>
  <c r="R37" i="84"/>
  <c r="Q37" i="84"/>
  <c r="P37" i="84"/>
  <c r="O37" i="84"/>
  <c r="M37" i="84"/>
  <c r="L37" i="84"/>
  <c r="K37" i="84"/>
  <c r="J37" i="84"/>
  <c r="I37" i="84"/>
  <c r="H37" i="84"/>
  <c r="G37" i="84"/>
  <c r="F37" i="84"/>
  <c r="E37" i="84"/>
  <c r="D37" i="84"/>
  <c r="C37" i="84"/>
  <c r="AA35" i="84"/>
  <c r="AA34" i="84"/>
  <c r="Z33" i="84"/>
  <c r="X33" i="84"/>
  <c r="W33" i="84"/>
  <c r="V33" i="84"/>
  <c r="U33" i="84"/>
  <c r="T33" i="84"/>
  <c r="S33" i="84"/>
  <c r="R33" i="84"/>
  <c r="Q33" i="84"/>
  <c r="P33" i="84"/>
  <c r="O33" i="84"/>
  <c r="M33" i="84"/>
  <c r="L33" i="84"/>
  <c r="K33" i="84"/>
  <c r="J33" i="84"/>
  <c r="I33" i="84"/>
  <c r="H33" i="84"/>
  <c r="G33" i="84"/>
  <c r="F33" i="84"/>
  <c r="E33" i="84"/>
  <c r="D33" i="84"/>
  <c r="C33" i="84"/>
  <c r="AA31" i="84"/>
  <c r="AA30" i="84"/>
  <c r="Z29" i="84"/>
  <c r="X29" i="84"/>
  <c r="W29" i="84"/>
  <c r="V29" i="84"/>
  <c r="U29" i="84"/>
  <c r="T29" i="84"/>
  <c r="S29" i="84"/>
  <c r="R29" i="84"/>
  <c r="Q29" i="84"/>
  <c r="P29" i="84"/>
  <c r="O29" i="84"/>
  <c r="M29" i="84"/>
  <c r="L29" i="84"/>
  <c r="K29" i="84"/>
  <c r="J29" i="84"/>
  <c r="I29" i="84"/>
  <c r="H29" i="84"/>
  <c r="G29" i="84"/>
  <c r="F29" i="84"/>
  <c r="E29" i="84"/>
  <c r="D29" i="84"/>
  <c r="C29" i="84"/>
  <c r="AA29" i="84"/>
  <c r="AA27" i="84"/>
  <c r="AA26" i="84"/>
  <c r="Z25" i="84"/>
  <c r="X25" i="84"/>
  <c r="W25" i="84"/>
  <c r="V25" i="84"/>
  <c r="U25" i="84"/>
  <c r="T25" i="84"/>
  <c r="S25" i="84"/>
  <c r="R25" i="84"/>
  <c r="Q25" i="84"/>
  <c r="P25" i="84"/>
  <c r="O25" i="84"/>
  <c r="M25" i="84"/>
  <c r="L25" i="84"/>
  <c r="K25" i="84"/>
  <c r="J25" i="84"/>
  <c r="I25" i="84"/>
  <c r="H25" i="84"/>
  <c r="G25" i="84"/>
  <c r="F25" i="84"/>
  <c r="E25" i="84"/>
  <c r="D25" i="84"/>
  <c r="C25" i="84"/>
  <c r="AA23" i="84"/>
  <c r="AA22" i="84"/>
  <c r="Z21" i="84"/>
  <c r="X21" i="84"/>
  <c r="W21" i="84"/>
  <c r="V21" i="84"/>
  <c r="U21" i="84"/>
  <c r="T21" i="84"/>
  <c r="S21" i="84"/>
  <c r="R21" i="84"/>
  <c r="Q21" i="84"/>
  <c r="P21" i="84"/>
  <c r="O21" i="84"/>
  <c r="M21" i="84"/>
  <c r="L21" i="84"/>
  <c r="K21" i="84"/>
  <c r="J21" i="84"/>
  <c r="I21" i="84"/>
  <c r="H21" i="84"/>
  <c r="G21" i="84"/>
  <c r="F21" i="84"/>
  <c r="E21" i="84"/>
  <c r="D21" i="84"/>
  <c r="C21" i="84"/>
  <c r="AA19" i="84"/>
  <c r="AA18" i="84"/>
  <c r="Z17" i="84"/>
  <c r="Y17" i="84"/>
  <c r="X17" i="84"/>
  <c r="W17" i="84"/>
  <c r="V17" i="84"/>
  <c r="U17" i="84"/>
  <c r="T17" i="84"/>
  <c r="S17" i="84"/>
  <c r="R17" i="84"/>
  <c r="Q17" i="84"/>
  <c r="P17" i="84"/>
  <c r="O17" i="84"/>
  <c r="M17" i="84"/>
  <c r="L17" i="84"/>
  <c r="K17" i="84"/>
  <c r="J17" i="84"/>
  <c r="I17" i="84"/>
  <c r="H17" i="84"/>
  <c r="G17" i="84"/>
  <c r="F17" i="84"/>
  <c r="E17" i="84"/>
  <c r="D17" i="84"/>
  <c r="C17" i="84"/>
  <c r="AA15" i="84"/>
  <c r="AA14" i="84"/>
  <c r="AA13" i="84" s="1"/>
  <c r="Z13" i="84"/>
  <c r="Y13" i="84"/>
  <c r="X13" i="84"/>
  <c r="W13" i="84"/>
  <c r="V13" i="84"/>
  <c r="U13" i="84"/>
  <c r="T13" i="84"/>
  <c r="R13" i="84"/>
  <c r="Q13" i="84"/>
  <c r="P13" i="84"/>
  <c r="O13" i="84"/>
  <c r="M13" i="84"/>
  <c r="L13" i="84"/>
  <c r="K13" i="84"/>
  <c r="J13" i="84"/>
  <c r="I13" i="84"/>
  <c r="H13" i="84"/>
  <c r="G13" i="84"/>
  <c r="F13" i="84"/>
  <c r="E13" i="84"/>
  <c r="D13" i="84"/>
  <c r="C13" i="84"/>
  <c r="F201" i="31"/>
  <c r="F200" i="31" s="1"/>
  <c r="E93" i="27"/>
  <c r="F93" i="27"/>
  <c r="G93" i="27"/>
  <c r="D93" i="44"/>
  <c r="D91" i="43"/>
  <c r="D93" i="27"/>
  <c r="G91" i="27"/>
  <c r="E91" i="27"/>
  <c r="F91" i="27"/>
  <c r="G131" i="27"/>
  <c r="F14" i="43"/>
  <c r="D24" i="43"/>
  <c r="E104" i="27"/>
  <c r="F104" i="27"/>
  <c r="G104" i="27"/>
  <c r="E98" i="27"/>
  <c r="G122" i="27"/>
  <c r="G29" i="27"/>
  <c r="E30" i="27"/>
  <c r="E42" i="27"/>
  <c r="E34" i="27"/>
  <c r="E225" i="44"/>
  <c r="F225" i="44"/>
  <c r="G107" i="27"/>
  <c r="G101" i="27"/>
  <c r="G98" i="27"/>
  <c r="E227" i="31"/>
  <c r="E24" i="27"/>
  <c r="G26" i="31"/>
  <c r="E107" i="27"/>
  <c r="E128" i="31"/>
  <c r="D129" i="31"/>
  <c r="D182" i="31" s="1"/>
  <c r="D212" i="44"/>
  <c r="G211" i="44"/>
  <c r="F211" i="44"/>
  <c r="E211" i="44"/>
  <c r="F163" i="44"/>
  <c r="F163" i="27" s="1"/>
  <c r="G163" i="44"/>
  <c r="G163" i="27" s="1"/>
  <c r="E163" i="44"/>
  <c r="E163" i="27" s="1"/>
  <c r="D164" i="44"/>
  <c r="D115" i="58"/>
  <c r="D114" i="58" s="1"/>
  <c r="G145" i="27"/>
  <c r="E206" i="44"/>
  <c r="E46" i="31"/>
  <c r="F46" i="31"/>
  <c r="G46" i="31"/>
  <c r="D47" i="31"/>
  <c r="D48" i="31"/>
  <c r="F88" i="42"/>
  <c r="D89" i="42"/>
  <c r="E88" i="42"/>
  <c r="D91" i="58"/>
  <c r="D90" i="58" s="1"/>
  <c r="E90" i="58"/>
  <c r="F90" i="58"/>
  <c r="E94" i="44"/>
  <c r="D94" i="44" s="1"/>
  <c r="D95" i="44"/>
  <c r="D95" i="27" s="1"/>
  <c r="D94" i="27" s="1"/>
  <c r="D38" i="58"/>
  <c r="E46" i="44"/>
  <c r="E235" i="44" s="1"/>
  <c r="E27" i="44"/>
  <c r="D34" i="44"/>
  <c r="D25" i="44"/>
  <c r="D24" i="27" s="1"/>
  <c r="D73" i="83"/>
  <c r="D28" i="83"/>
  <c r="D20" i="83"/>
  <c r="D18" i="83"/>
  <c r="D8" i="83"/>
  <c r="E91" i="31"/>
  <c r="F212" i="31"/>
  <c r="G212" i="31"/>
  <c r="E212" i="31"/>
  <c r="F54" i="31"/>
  <c r="F53" i="31"/>
  <c r="E53" i="31"/>
  <c r="F26" i="31"/>
  <c r="E26" i="31"/>
  <c r="F107" i="27"/>
  <c r="F80" i="31"/>
  <c r="F172" i="31"/>
  <c r="F171" i="31" s="1"/>
  <c r="G172" i="31"/>
  <c r="E172" i="31"/>
  <c r="E211" i="31" s="1"/>
  <c r="F176" i="31"/>
  <c r="F216" i="31" s="1"/>
  <c r="G176" i="31"/>
  <c r="G216" i="31" s="1"/>
  <c r="E176" i="31"/>
  <c r="E216" i="31" s="1"/>
  <c r="F157" i="31"/>
  <c r="G157" i="31"/>
  <c r="E157" i="31"/>
  <c r="D160" i="31"/>
  <c r="F140" i="31"/>
  <c r="G140" i="31"/>
  <c r="E140" i="31"/>
  <c r="D143" i="31"/>
  <c r="D51" i="31"/>
  <c r="D44" i="31"/>
  <c r="D45" i="31"/>
  <c r="E130" i="27"/>
  <c r="E143" i="44"/>
  <c r="F109" i="58"/>
  <c r="F108" i="58" s="1"/>
  <c r="G109" i="58"/>
  <c r="G108" i="58" s="1"/>
  <c r="E109" i="58"/>
  <c r="E108" i="58" s="1"/>
  <c r="E25" i="58"/>
  <c r="F228" i="44"/>
  <c r="F227" i="44" s="1"/>
  <c r="G228" i="44"/>
  <c r="E228" i="44"/>
  <c r="E191" i="27"/>
  <c r="F191" i="27"/>
  <c r="G191" i="27"/>
  <c r="F207" i="44"/>
  <c r="G207" i="44"/>
  <c r="E207" i="44"/>
  <c r="D89" i="43"/>
  <c r="G64" i="42"/>
  <c r="G63" i="42" s="1"/>
  <c r="F64" i="42"/>
  <c r="E64" i="42"/>
  <c r="D64" i="42"/>
  <c r="F113" i="44"/>
  <c r="F112" i="44" s="1"/>
  <c r="G113" i="44"/>
  <c r="G112" i="44" s="1"/>
  <c r="E37" i="27"/>
  <c r="F37" i="27"/>
  <c r="G37" i="27"/>
  <c r="G25" i="58"/>
  <c r="F25" i="58"/>
  <c r="G25" i="42"/>
  <c r="F25" i="42"/>
  <c r="E25" i="42"/>
  <c r="E221" i="42" s="1"/>
  <c r="D221" i="42" s="1"/>
  <c r="G26" i="43"/>
  <c r="F26" i="43"/>
  <c r="E26" i="43"/>
  <c r="F27" i="44"/>
  <c r="G27" i="44"/>
  <c r="D40" i="44"/>
  <c r="D38" i="43"/>
  <c r="D37" i="42"/>
  <c r="E40" i="27"/>
  <c r="F40" i="27"/>
  <c r="G40" i="27"/>
  <c r="E214" i="44"/>
  <c r="E205" i="44"/>
  <c r="F205" i="44"/>
  <c r="F206" i="44"/>
  <c r="G205" i="44"/>
  <c r="G206" i="44"/>
  <c r="E208" i="44"/>
  <c r="F208" i="44"/>
  <c r="G201" i="31"/>
  <c r="G200" i="31" s="1"/>
  <c r="E14" i="31"/>
  <c r="E44" i="58"/>
  <c r="F44" i="58"/>
  <c r="G44" i="58"/>
  <c r="G225" i="58" s="1"/>
  <c r="E50" i="27"/>
  <c r="G50" i="27"/>
  <c r="F14" i="31"/>
  <c r="E175" i="31"/>
  <c r="E217" i="31" s="1"/>
  <c r="D23" i="31"/>
  <c r="D22" i="31"/>
  <c r="F227" i="31"/>
  <c r="G227" i="31"/>
  <c r="D156" i="31"/>
  <c r="D155" i="31" s="1"/>
  <c r="G155" i="31"/>
  <c r="F155" i="31"/>
  <c r="E155" i="31"/>
  <c r="D139" i="31"/>
  <c r="D138" i="31" s="1"/>
  <c r="G138" i="31"/>
  <c r="F138" i="31"/>
  <c r="E138" i="31"/>
  <c r="D123" i="31"/>
  <c r="D122" i="31" s="1"/>
  <c r="E122" i="31"/>
  <c r="F122" i="31"/>
  <c r="G122" i="31"/>
  <c r="F37" i="31"/>
  <c r="G37" i="31"/>
  <c r="E37" i="31"/>
  <c r="D38" i="31"/>
  <c r="G227" i="58"/>
  <c r="F227" i="58"/>
  <c r="E227" i="58"/>
  <c r="G225" i="42"/>
  <c r="F225" i="42"/>
  <c r="E225" i="42"/>
  <c r="G229" i="43"/>
  <c r="F229" i="43"/>
  <c r="E229" i="43"/>
  <c r="F237" i="44"/>
  <c r="F234" i="27" s="1"/>
  <c r="G237" i="44"/>
  <c r="F203" i="44"/>
  <c r="F202" i="44" s="1"/>
  <c r="E215" i="27"/>
  <c r="F215" i="27"/>
  <c r="G215" i="27"/>
  <c r="E218" i="27"/>
  <c r="F218" i="27"/>
  <c r="G218" i="27"/>
  <c r="E219" i="27"/>
  <c r="F219" i="27"/>
  <c r="G219" i="27"/>
  <c r="E221" i="27"/>
  <c r="F221" i="27"/>
  <c r="G221" i="27"/>
  <c r="E223" i="27"/>
  <c r="F223" i="27"/>
  <c r="G223" i="27"/>
  <c r="E226" i="27"/>
  <c r="F226" i="27"/>
  <c r="G226" i="27"/>
  <c r="G220" i="44"/>
  <c r="E203" i="44"/>
  <c r="G203" i="44"/>
  <c r="G197" i="43"/>
  <c r="G196" i="43" s="1"/>
  <c r="F197" i="43"/>
  <c r="F196" i="43" s="1"/>
  <c r="F224" i="43" s="1"/>
  <c r="E197" i="43"/>
  <c r="G193" i="42"/>
  <c r="G192" i="42" s="1"/>
  <c r="G220" i="42"/>
  <c r="F193" i="42"/>
  <c r="F192" i="42"/>
  <c r="E193" i="42"/>
  <c r="E192" i="42"/>
  <c r="F195" i="58"/>
  <c r="F194" i="58" s="1"/>
  <c r="G195" i="58"/>
  <c r="E195" i="58"/>
  <c r="E194" i="58" s="1"/>
  <c r="E153" i="27"/>
  <c r="F153" i="27"/>
  <c r="G153" i="27"/>
  <c r="E204" i="58"/>
  <c r="E203" i="58" s="1"/>
  <c r="G204" i="58"/>
  <c r="G229" i="58" s="1"/>
  <c r="G236" i="27" s="1"/>
  <c r="F204" i="58"/>
  <c r="F203" i="58" s="1"/>
  <c r="G188" i="58"/>
  <c r="G202" i="58" s="1"/>
  <c r="G201" i="58" s="1"/>
  <c r="F188" i="58"/>
  <c r="F202" i="58" s="1"/>
  <c r="F201" i="58" s="1"/>
  <c r="E188" i="58"/>
  <c r="D188" i="58" s="1"/>
  <c r="G186" i="58"/>
  <c r="F186" i="58"/>
  <c r="F200" i="58" s="1"/>
  <c r="E186" i="58"/>
  <c r="E200" i="58" s="1"/>
  <c r="G181" i="58"/>
  <c r="F181" i="58"/>
  <c r="E181" i="58"/>
  <c r="G179" i="58"/>
  <c r="F179" i="58"/>
  <c r="E179" i="58"/>
  <c r="G176" i="58"/>
  <c r="F176" i="58"/>
  <c r="E176" i="58"/>
  <c r="E174" i="42"/>
  <c r="F174" i="42"/>
  <c r="G174" i="42"/>
  <c r="G173" i="42" s="1"/>
  <c r="E177" i="42"/>
  <c r="F177" i="42"/>
  <c r="G177" i="42"/>
  <c r="E179" i="42"/>
  <c r="F179" i="42"/>
  <c r="G179" i="42"/>
  <c r="E184" i="42"/>
  <c r="D184" i="42" s="1"/>
  <c r="F184" i="42"/>
  <c r="G184" i="42"/>
  <c r="E186" i="42"/>
  <c r="F186" i="42"/>
  <c r="G186" i="42"/>
  <c r="E194" i="27"/>
  <c r="G194" i="27"/>
  <c r="G190" i="43"/>
  <c r="F190" i="43"/>
  <c r="E190" i="43"/>
  <c r="G188" i="43"/>
  <c r="D188" i="43" s="1"/>
  <c r="F188" i="43"/>
  <c r="E188" i="43"/>
  <c r="G183" i="43"/>
  <c r="F183" i="43"/>
  <c r="E183" i="43"/>
  <c r="G181" i="43"/>
  <c r="F181" i="43"/>
  <c r="E181" i="43"/>
  <c r="D181" i="43" s="1"/>
  <c r="G178" i="43"/>
  <c r="F178" i="43"/>
  <c r="E178" i="43"/>
  <c r="E196" i="44"/>
  <c r="E189" i="44"/>
  <c r="E181" i="27"/>
  <c r="F181" i="27"/>
  <c r="G181" i="27"/>
  <c r="E184" i="27"/>
  <c r="F184" i="27"/>
  <c r="G184" i="27"/>
  <c r="E185" i="27"/>
  <c r="F185" i="27"/>
  <c r="G185" i="27"/>
  <c r="E187" i="27"/>
  <c r="F187" i="27"/>
  <c r="E189" i="27"/>
  <c r="F189" i="27"/>
  <c r="G189" i="27"/>
  <c r="E190" i="27"/>
  <c r="F190" i="27"/>
  <c r="G190" i="27"/>
  <c r="E192" i="27"/>
  <c r="F192" i="27"/>
  <c r="G192" i="27"/>
  <c r="F194" i="27"/>
  <c r="E196" i="27"/>
  <c r="F196" i="27"/>
  <c r="G196" i="27"/>
  <c r="D183" i="58"/>
  <c r="D184" i="58"/>
  <c r="D182" i="58"/>
  <c r="E169" i="27"/>
  <c r="F169" i="27"/>
  <c r="G169" i="27"/>
  <c r="E170" i="27"/>
  <c r="F170" i="27"/>
  <c r="G170" i="27"/>
  <c r="E172" i="27"/>
  <c r="F172" i="27"/>
  <c r="G172" i="27"/>
  <c r="E174" i="27"/>
  <c r="F174" i="27"/>
  <c r="G174" i="27"/>
  <c r="E175" i="27"/>
  <c r="F175" i="27"/>
  <c r="G175" i="27"/>
  <c r="E176" i="27"/>
  <c r="F176" i="27"/>
  <c r="G176" i="27"/>
  <c r="G187" i="44"/>
  <c r="F187" i="44"/>
  <c r="E187" i="44"/>
  <c r="D182" i="43"/>
  <c r="D178" i="42"/>
  <c r="D172" i="44"/>
  <c r="G171" i="44"/>
  <c r="F171" i="44"/>
  <c r="E171" i="44"/>
  <c r="D168" i="43"/>
  <c r="G167" i="43"/>
  <c r="F167" i="43"/>
  <c r="E167" i="43"/>
  <c r="D167" i="43" s="1"/>
  <c r="D164" i="42"/>
  <c r="G163" i="42"/>
  <c r="F163" i="42"/>
  <c r="E163" i="42"/>
  <c r="D163" i="42"/>
  <c r="D166" i="58"/>
  <c r="G165" i="58"/>
  <c r="F165" i="58"/>
  <c r="E165" i="58"/>
  <c r="D219" i="58"/>
  <c r="D218" i="58" s="1"/>
  <c r="D217" i="58" s="1"/>
  <c r="G218" i="58"/>
  <c r="G217" i="58" s="1"/>
  <c r="F218" i="58"/>
  <c r="E218" i="58"/>
  <c r="E217" i="58" s="1"/>
  <c r="D217" i="42"/>
  <c r="G216" i="42"/>
  <c r="F216" i="42"/>
  <c r="E216" i="42"/>
  <c r="D216" i="42"/>
  <c r="G215" i="42"/>
  <c r="F215" i="42"/>
  <c r="E215" i="42"/>
  <c r="D215" i="42"/>
  <c r="D221" i="43"/>
  <c r="D220" i="43" s="1"/>
  <c r="E220" i="43"/>
  <c r="E219" i="43" s="1"/>
  <c r="F220" i="43"/>
  <c r="G220" i="43"/>
  <c r="G219" i="43" s="1"/>
  <c r="D153" i="44"/>
  <c r="G152" i="44"/>
  <c r="F152" i="44"/>
  <c r="E152" i="44"/>
  <c r="D152" i="44" s="1"/>
  <c r="D151" i="43"/>
  <c r="G150" i="43"/>
  <c r="F150" i="43"/>
  <c r="E150" i="43"/>
  <c r="D150" i="43"/>
  <c r="D147" i="42"/>
  <c r="G146" i="42"/>
  <c r="F146" i="42"/>
  <c r="E146" i="42"/>
  <c r="D149" i="58"/>
  <c r="G148" i="58"/>
  <c r="F148" i="58"/>
  <c r="F152" i="27" s="1"/>
  <c r="E148" i="58"/>
  <c r="E142" i="27"/>
  <c r="F142" i="27"/>
  <c r="G142" i="27"/>
  <c r="D142" i="44"/>
  <c r="G141" i="44"/>
  <c r="F141" i="44"/>
  <c r="E141" i="44"/>
  <c r="D140" i="43"/>
  <c r="G139" i="43"/>
  <c r="F139" i="43"/>
  <c r="E139" i="43"/>
  <c r="D136" i="42"/>
  <c r="G135" i="42"/>
  <c r="F135" i="42"/>
  <c r="E135" i="42"/>
  <c r="D135" i="42"/>
  <c r="D138" i="58"/>
  <c r="G137" i="58"/>
  <c r="F137" i="58"/>
  <c r="E137" i="58"/>
  <c r="E128" i="27"/>
  <c r="F128" i="27"/>
  <c r="G128" i="27"/>
  <c r="D128" i="44"/>
  <c r="G127" i="44"/>
  <c r="F127" i="44"/>
  <c r="E127" i="44"/>
  <c r="F125" i="43"/>
  <c r="G125" i="43"/>
  <c r="E125" i="43"/>
  <c r="D125" i="43" s="1"/>
  <c r="D126" i="43"/>
  <c r="D124" i="58"/>
  <c r="G123" i="58"/>
  <c r="F123" i="58"/>
  <c r="E123" i="58"/>
  <c r="F121" i="42"/>
  <c r="G121" i="42"/>
  <c r="E121" i="42"/>
  <c r="D122" i="42"/>
  <c r="E72" i="27"/>
  <c r="F72" i="27"/>
  <c r="G72" i="27"/>
  <c r="E73" i="27"/>
  <c r="F73" i="27"/>
  <c r="G73" i="27"/>
  <c r="E74" i="27"/>
  <c r="F74" i="27"/>
  <c r="G74" i="27"/>
  <c r="E75" i="27"/>
  <c r="F75" i="27"/>
  <c r="G75" i="27"/>
  <c r="E76" i="27"/>
  <c r="F76" i="27"/>
  <c r="G76" i="27"/>
  <c r="E77" i="27"/>
  <c r="F77" i="27"/>
  <c r="G77" i="27"/>
  <c r="G64" i="58"/>
  <c r="E69" i="43"/>
  <c r="E63" i="27"/>
  <c r="F63" i="27"/>
  <c r="G63" i="27"/>
  <c r="D61" i="58"/>
  <c r="D60" i="58" s="1"/>
  <c r="G60" i="58"/>
  <c r="F60" i="58"/>
  <c r="E60" i="58"/>
  <c r="D60" i="42"/>
  <c r="G59" i="42"/>
  <c r="F59" i="42"/>
  <c r="E59" i="42"/>
  <c r="D59" i="42"/>
  <c r="D61" i="43"/>
  <c r="D60" i="43" s="1"/>
  <c r="G60" i="43"/>
  <c r="F60" i="43"/>
  <c r="E60" i="43"/>
  <c r="E62" i="44"/>
  <c r="F62" i="44"/>
  <c r="F62" i="27" s="1"/>
  <c r="G62" i="44"/>
  <c r="D63" i="44"/>
  <c r="D62" i="44" s="1"/>
  <c r="D229" i="44"/>
  <c r="D216" i="58"/>
  <c r="F62" i="58"/>
  <c r="E38" i="27"/>
  <c r="F38" i="27"/>
  <c r="G38" i="27"/>
  <c r="D36" i="58"/>
  <c r="D35" i="42"/>
  <c r="D36" i="43"/>
  <c r="D44" i="44"/>
  <c r="D47" i="58"/>
  <c r="D74" i="44"/>
  <c r="D77" i="44"/>
  <c r="D19" i="43"/>
  <c r="E14" i="58"/>
  <c r="F14" i="58"/>
  <c r="G14" i="58"/>
  <c r="D15" i="58"/>
  <c r="D16" i="58"/>
  <c r="D17" i="58"/>
  <c r="D18" i="58"/>
  <c r="D19" i="58"/>
  <c r="D21" i="58"/>
  <c r="D22" i="58"/>
  <c r="D23" i="58"/>
  <c r="D24" i="58"/>
  <c r="D26" i="58"/>
  <c r="D27" i="58"/>
  <c r="D28" i="58"/>
  <c r="D29" i="58"/>
  <c r="D30" i="58"/>
  <c r="D31" i="58"/>
  <c r="D33" i="58"/>
  <c r="D34" i="58"/>
  <c r="D35" i="58"/>
  <c r="D37" i="58"/>
  <c r="E39" i="58"/>
  <c r="E224" i="58" s="1"/>
  <c r="F39" i="58"/>
  <c r="F224" i="58" s="1"/>
  <c r="G39" i="58"/>
  <c r="D40" i="58"/>
  <c r="D41" i="58"/>
  <c r="D42" i="58"/>
  <c r="D43" i="58"/>
  <c r="D45" i="58"/>
  <c r="D47" i="27" s="1"/>
  <c r="D46" i="58"/>
  <c r="D48" i="58"/>
  <c r="D49" i="58"/>
  <c r="E50" i="58"/>
  <c r="F50" i="58"/>
  <c r="G50" i="58"/>
  <c r="D51" i="58"/>
  <c r="D50" i="58" s="1"/>
  <c r="E52" i="58"/>
  <c r="F52" i="58"/>
  <c r="G52" i="58"/>
  <c r="D53" i="58"/>
  <c r="E54" i="58"/>
  <c r="E229" i="58" s="1"/>
  <c r="F54" i="58"/>
  <c r="G54" i="58"/>
  <c r="D55" i="58"/>
  <c r="D56" i="58"/>
  <c r="E57" i="58"/>
  <c r="F57" i="58"/>
  <c r="G57" i="58"/>
  <c r="D58" i="58"/>
  <c r="D57" i="58" s="1"/>
  <c r="D59" i="58"/>
  <c r="E62" i="58"/>
  <c r="G62" i="58"/>
  <c r="D63" i="58"/>
  <c r="D62" i="58" s="1"/>
  <c r="D66" i="58"/>
  <c r="D67" i="58"/>
  <c r="D68" i="58"/>
  <c r="D70" i="58"/>
  <c r="D71" i="58"/>
  <c r="D72" i="58"/>
  <c r="D73" i="58"/>
  <c r="D74" i="58"/>
  <c r="D76" i="27" s="1"/>
  <c r="D75" i="58"/>
  <c r="D76" i="58"/>
  <c r="D77" i="58"/>
  <c r="D78" i="58"/>
  <c r="D79" i="58"/>
  <c r="D80" i="58"/>
  <c r="D81" i="58"/>
  <c r="D82" i="58"/>
  <c r="D83" i="58"/>
  <c r="D84" i="58"/>
  <c r="D85" i="58"/>
  <c r="D86" i="58"/>
  <c r="D89" i="27" s="1"/>
  <c r="D87" i="58"/>
  <c r="E93" i="58"/>
  <c r="F93" i="58"/>
  <c r="G93" i="58"/>
  <c r="D94" i="58"/>
  <c r="E96" i="58"/>
  <c r="F96" i="58"/>
  <c r="G96" i="58"/>
  <c r="D96" i="58" s="1"/>
  <c r="D97" i="58"/>
  <c r="E99" i="58"/>
  <c r="F99" i="58"/>
  <c r="G99" i="58"/>
  <c r="D99" i="58" s="1"/>
  <c r="D100" i="58"/>
  <c r="E102" i="58"/>
  <c r="F102" i="58"/>
  <c r="G102" i="58"/>
  <c r="D102" i="58" s="1"/>
  <c r="D103" i="58"/>
  <c r="E105" i="58"/>
  <c r="F105" i="58"/>
  <c r="G105" i="58"/>
  <c r="D105" i="58" s="1"/>
  <c r="D106" i="58"/>
  <c r="E111" i="58"/>
  <c r="E110" i="58" s="1"/>
  <c r="F111" i="58"/>
  <c r="F110" i="58" s="1"/>
  <c r="G111" i="58"/>
  <c r="G110" i="58" s="1"/>
  <c r="D112" i="58"/>
  <c r="D111" i="58" s="1"/>
  <c r="E114" i="58"/>
  <c r="F114" i="58"/>
  <c r="G114" i="58"/>
  <c r="E117" i="58"/>
  <c r="F117" i="58"/>
  <c r="G117" i="58"/>
  <c r="D118" i="58"/>
  <c r="D117" i="58" s="1"/>
  <c r="E120" i="58"/>
  <c r="F120" i="58"/>
  <c r="G120" i="58"/>
  <c r="D121" i="58"/>
  <c r="D122" i="58"/>
  <c r="E125" i="58"/>
  <c r="F125" i="58"/>
  <c r="G125" i="58"/>
  <c r="D126" i="58"/>
  <c r="D127" i="58"/>
  <c r="D128" i="58"/>
  <c r="E129" i="58"/>
  <c r="F129" i="58"/>
  <c r="G129" i="58"/>
  <c r="D130" i="58"/>
  <c r="E131" i="58"/>
  <c r="D131" i="58" s="1"/>
  <c r="F131" i="58"/>
  <c r="G131" i="58"/>
  <c r="D132" i="58"/>
  <c r="E134" i="58"/>
  <c r="F134" i="58"/>
  <c r="G134" i="58"/>
  <c r="D135" i="58"/>
  <c r="D136" i="58"/>
  <c r="E139" i="58"/>
  <c r="F139" i="58"/>
  <c r="G139" i="58"/>
  <c r="D140" i="58"/>
  <c r="D141" i="58"/>
  <c r="D142" i="58"/>
  <c r="E143" i="58"/>
  <c r="F143" i="58"/>
  <c r="G143" i="58"/>
  <c r="D144" i="58"/>
  <c r="E145" i="58"/>
  <c r="F145" i="58"/>
  <c r="G145" i="58"/>
  <c r="D146" i="58"/>
  <c r="E150" i="58"/>
  <c r="F150" i="58"/>
  <c r="G150" i="58"/>
  <c r="D151" i="58"/>
  <c r="D152" i="58"/>
  <c r="D153" i="58"/>
  <c r="D154" i="58"/>
  <c r="E155" i="58"/>
  <c r="F155" i="58"/>
  <c r="G155" i="58"/>
  <c r="G159" i="27" s="1"/>
  <c r="D156" i="58"/>
  <c r="E157" i="58"/>
  <c r="E206" i="58" s="1"/>
  <c r="F157" i="58"/>
  <c r="G157" i="58"/>
  <c r="G206" i="58" s="1"/>
  <c r="G205" i="58" s="1"/>
  <c r="D158" i="58"/>
  <c r="E159" i="58"/>
  <c r="F159" i="58"/>
  <c r="G159" i="58"/>
  <c r="G165" i="27" s="1"/>
  <c r="D160" i="58"/>
  <c r="E162" i="58"/>
  <c r="F162" i="58"/>
  <c r="G162" i="58"/>
  <c r="D163" i="58"/>
  <c r="D164" i="58"/>
  <c r="E167" i="58"/>
  <c r="F167" i="58"/>
  <c r="G167" i="58"/>
  <c r="D168" i="58"/>
  <c r="D169" i="58"/>
  <c r="D170" i="58"/>
  <c r="E171" i="58"/>
  <c r="F171" i="58"/>
  <c r="G171" i="58"/>
  <c r="D172" i="58"/>
  <c r="E173" i="58"/>
  <c r="F173" i="58"/>
  <c r="G173" i="58"/>
  <c r="D173" i="58" s="1"/>
  <c r="D174" i="58"/>
  <c r="D177" i="58"/>
  <c r="D178" i="58"/>
  <c r="D185" i="58"/>
  <c r="E192" i="58"/>
  <c r="F192" i="58"/>
  <c r="G192" i="58"/>
  <c r="E193" i="58"/>
  <c r="F193" i="58"/>
  <c r="G193" i="58"/>
  <c r="E197" i="58"/>
  <c r="F197" i="58"/>
  <c r="G197" i="58"/>
  <c r="E198" i="58"/>
  <c r="F198" i="58"/>
  <c r="G198" i="58"/>
  <c r="E207" i="58"/>
  <c r="F207" i="58"/>
  <c r="G207" i="58"/>
  <c r="D208" i="58"/>
  <c r="D207" i="58" s="1"/>
  <c r="E210" i="58"/>
  <c r="F210" i="58"/>
  <c r="F209" i="58" s="1"/>
  <c r="G210" i="58"/>
  <c r="G209" i="58" s="1"/>
  <c r="D211" i="58"/>
  <c r="D212" i="58"/>
  <c r="E213" i="58"/>
  <c r="F213" i="58"/>
  <c r="G213" i="58"/>
  <c r="D214" i="58"/>
  <c r="D213" i="58" s="1"/>
  <c r="E215" i="58"/>
  <c r="F215" i="58"/>
  <c r="G215" i="58"/>
  <c r="E14" i="42"/>
  <c r="F14" i="42"/>
  <c r="G14" i="42"/>
  <c r="D14" i="42"/>
  <c r="D15" i="42"/>
  <c r="D16" i="42"/>
  <c r="D17" i="42"/>
  <c r="D18" i="42"/>
  <c r="D19" i="42"/>
  <c r="D21" i="42"/>
  <c r="D22" i="42"/>
  <c r="D23" i="42"/>
  <c r="D24" i="42"/>
  <c r="D26" i="42"/>
  <c r="D27" i="42"/>
  <c r="D28" i="42"/>
  <c r="D29" i="42"/>
  <c r="D30" i="42"/>
  <c r="D31" i="42"/>
  <c r="D32" i="42"/>
  <c r="D33" i="42"/>
  <c r="D34" i="42"/>
  <c r="D36" i="42"/>
  <c r="E38" i="42"/>
  <c r="F38" i="42"/>
  <c r="F222" i="42" s="1"/>
  <c r="G38" i="42"/>
  <c r="G222" i="42" s="1"/>
  <c r="D39" i="42"/>
  <c r="D40" i="42"/>
  <c r="D41" i="42"/>
  <c r="D42" i="42"/>
  <c r="E43" i="42"/>
  <c r="E223" i="42"/>
  <c r="F43" i="42"/>
  <c r="F223" i="42"/>
  <c r="G43" i="42"/>
  <c r="G223" i="42" s="1"/>
  <c r="D223" i="42" s="1"/>
  <c r="D44" i="42"/>
  <c r="D45" i="42"/>
  <c r="D46" i="42"/>
  <c r="D47" i="42"/>
  <c r="D48" i="42"/>
  <c r="E49" i="42"/>
  <c r="F49" i="42"/>
  <c r="G49" i="42"/>
  <c r="D50" i="42"/>
  <c r="E51" i="42"/>
  <c r="F51" i="42"/>
  <c r="G51" i="42"/>
  <c r="D52" i="42"/>
  <c r="E53" i="42"/>
  <c r="E227" i="42"/>
  <c r="F53" i="42"/>
  <c r="G53" i="42"/>
  <c r="D54" i="42"/>
  <c r="D53" i="42"/>
  <c r="D55" i="42"/>
  <c r="E56" i="42"/>
  <c r="F56" i="42"/>
  <c r="G56" i="42"/>
  <c r="D57" i="42"/>
  <c r="D58" i="42"/>
  <c r="E61" i="42"/>
  <c r="F61" i="42"/>
  <c r="G61" i="42"/>
  <c r="D62" i="42"/>
  <c r="D61" i="42" s="1"/>
  <c r="E220" i="42"/>
  <c r="D220" i="42" s="1"/>
  <c r="D65" i="42"/>
  <c r="D66" i="42"/>
  <c r="D67" i="42"/>
  <c r="D68" i="42"/>
  <c r="D69" i="42"/>
  <c r="D70" i="42"/>
  <c r="D71" i="42"/>
  <c r="D72" i="42"/>
  <c r="D73" i="42"/>
  <c r="D74" i="42"/>
  <c r="D75" i="42"/>
  <c r="D76" i="42"/>
  <c r="D77" i="42"/>
  <c r="D78" i="42"/>
  <c r="D79" i="42"/>
  <c r="D80" i="42"/>
  <c r="D81" i="42"/>
  <c r="D82" i="42"/>
  <c r="D83" i="42"/>
  <c r="D84" i="42"/>
  <c r="D85" i="42"/>
  <c r="D86" i="42"/>
  <c r="E91" i="42"/>
  <c r="F91" i="42"/>
  <c r="G91" i="42"/>
  <c r="D92" i="42"/>
  <c r="E94" i="42"/>
  <c r="F94" i="42"/>
  <c r="G94" i="42"/>
  <c r="D95" i="42"/>
  <c r="E97" i="42"/>
  <c r="D97" i="42" s="1"/>
  <c r="F97" i="42"/>
  <c r="G97" i="42"/>
  <c r="D98" i="42"/>
  <c r="E100" i="42"/>
  <c r="F100" i="42"/>
  <c r="G100" i="42"/>
  <c r="D101" i="42"/>
  <c r="E103" i="42"/>
  <c r="D103" i="42"/>
  <c r="F103" i="42"/>
  <c r="G103" i="42"/>
  <c r="D104" i="42"/>
  <c r="E107" i="42"/>
  <c r="E106" i="42" s="1"/>
  <c r="D106" i="42" s="1"/>
  <c r="F107" i="42"/>
  <c r="F106" i="42"/>
  <c r="G107" i="42"/>
  <c r="E109" i="42"/>
  <c r="E108" i="42"/>
  <c r="F109" i="42"/>
  <c r="F108" i="42"/>
  <c r="G109" i="42"/>
  <c r="G108" i="42"/>
  <c r="D110" i="42"/>
  <c r="D109" i="42"/>
  <c r="E112" i="42"/>
  <c r="F112" i="42"/>
  <c r="G112" i="42"/>
  <c r="D113" i="42"/>
  <c r="D112" i="42" s="1"/>
  <c r="E115" i="42"/>
  <c r="F115" i="42"/>
  <c r="G115" i="42"/>
  <c r="D116" i="42"/>
  <c r="D115" i="42"/>
  <c r="E118" i="42"/>
  <c r="F118" i="42"/>
  <c r="G118" i="42"/>
  <c r="D119" i="42"/>
  <c r="D118" i="42" s="1"/>
  <c r="D120" i="42"/>
  <c r="E123" i="42"/>
  <c r="F123" i="42"/>
  <c r="F117" i="42" s="1"/>
  <c r="G123" i="42"/>
  <c r="D124" i="42"/>
  <c r="D125" i="42"/>
  <c r="D126" i="42"/>
  <c r="D123" i="42" s="1"/>
  <c r="E127" i="42"/>
  <c r="F127" i="42"/>
  <c r="G127" i="42"/>
  <c r="D128" i="42"/>
  <c r="E129" i="42"/>
  <c r="F129" i="42"/>
  <c r="G129" i="42"/>
  <c r="G117" i="42" s="1"/>
  <c r="D130" i="42"/>
  <c r="E132" i="42"/>
  <c r="F132" i="42"/>
  <c r="G132" i="42"/>
  <c r="D133" i="42"/>
  <c r="D132" i="42" s="1"/>
  <c r="D134" i="42"/>
  <c r="E137" i="42"/>
  <c r="F137" i="42"/>
  <c r="F131" i="42" s="1"/>
  <c r="G137" i="42"/>
  <c r="D138" i="42"/>
  <c r="D139" i="42"/>
  <c r="D140" i="42"/>
  <c r="D137" i="42" s="1"/>
  <c r="E141" i="42"/>
  <c r="F141" i="42"/>
  <c r="G141" i="42"/>
  <c r="D142" i="42"/>
  <c r="E143" i="42"/>
  <c r="F143" i="42"/>
  <c r="G143" i="42"/>
  <c r="D144" i="42"/>
  <c r="E148" i="42"/>
  <c r="F148" i="42"/>
  <c r="G148" i="42"/>
  <c r="D149" i="42"/>
  <c r="D148" i="42" s="1"/>
  <c r="D150" i="42"/>
  <c r="D151" i="42"/>
  <c r="D152" i="42"/>
  <c r="E153" i="42"/>
  <c r="F153" i="42"/>
  <c r="G153" i="42"/>
  <c r="D154" i="42"/>
  <c r="E155" i="42"/>
  <c r="F155" i="42"/>
  <c r="G155" i="42"/>
  <c r="G204" i="42"/>
  <c r="G203" i="42" s="1"/>
  <c r="D156" i="42"/>
  <c r="E157" i="42"/>
  <c r="F157" i="42"/>
  <c r="G157" i="42"/>
  <c r="D157" i="42"/>
  <c r="D158" i="42"/>
  <c r="E160" i="42"/>
  <c r="F160" i="42"/>
  <c r="G160" i="42"/>
  <c r="D160" i="42" s="1"/>
  <c r="D161" i="42"/>
  <c r="D162" i="42"/>
  <c r="E165" i="42"/>
  <c r="F165" i="42"/>
  <c r="F159" i="42" s="1"/>
  <c r="G165" i="42"/>
  <c r="D166" i="42"/>
  <c r="D167" i="42"/>
  <c r="D168" i="42"/>
  <c r="E169" i="42"/>
  <c r="F169" i="42"/>
  <c r="G169" i="42"/>
  <c r="D170" i="42"/>
  <c r="E171" i="42"/>
  <c r="F171" i="42"/>
  <c r="G171" i="42"/>
  <c r="D172" i="42"/>
  <c r="D175" i="42"/>
  <c r="D176" i="42"/>
  <c r="D180" i="42"/>
  <c r="D181" i="42"/>
  <c r="D182" i="42"/>
  <c r="D183" i="42"/>
  <c r="D185" i="42"/>
  <c r="D186" i="42"/>
  <c r="D187" i="42"/>
  <c r="E190" i="42"/>
  <c r="F190" i="42"/>
  <c r="G190" i="42"/>
  <c r="E191" i="42"/>
  <c r="F191" i="42"/>
  <c r="G191" i="42"/>
  <c r="E195" i="42"/>
  <c r="F195" i="42"/>
  <c r="G195" i="42"/>
  <c r="E196" i="42"/>
  <c r="F196" i="42"/>
  <c r="G196" i="42"/>
  <c r="F197" i="42"/>
  <c r="G197" i="42"/>
  <c r="E198" i="42"/>
  <c r="F198" i="42"/>
  <c r="G198" i="42"/>
  <c r="E200" i="42"/>
  <c r="F200" i="42"/>
  <c r="F199" i="42" s="1"/>
  <c r="F224" i="42" s="1"/>
  <c r="G200" i="42"/>
  <c r="G199" i="42"/>
  <c r="G224" i="42" s="1"/>
  <c r="E202" i="42"/>
  <c r="F202" i="42"/>
  <c r="G202" i="42"/>
  <c r="G201" i="42" s="1"/>
  <c r="F204" i="42"/>
  <c r="F203" i="42" s="1"/>
  <c r="F228" i="42" s="1"/>
  <c r="E205" i="42"/>
  <c r="F205" i="42"/>
  <c r="G205" i="42"/>
  <c r="D206" i="42"/>
  <c r="D205" i="42" s="1"/>
  <c r="E208" i="42"/>
  <c r="F208" i="42"/>
  <c r="F207" i="42"/>
  <c r="G208" i="42"/>
  <c r="D209" i="42"/>
  <c r="D210" i="42"/>
  <c r="E211" i="42"/>
  <c r="F211" i="42"/>
  <c r="G211" i="42"/>
  <c r="D212" i="42"/>
  <c r="D211" i="42"/>
  <c r="E213" i="42"/>
  <c r="F213" i="42"/>
  <c r="G213" i="42"/>
  <c r="D214" i="42"/>
  <c r="D227" i="42"/>
  <c r="G14" i="43"/>
  <c r="D15" i="43"/>
  <c r="D16" i="43"/>
  <c r="D17" i="43"/>
  <c r="D18" i="43"/>
  <c r="D21" i="43"/>
  <c r="D22" i="43"/>
  <c r="D23" i="43"/>
  <c r="D27" i="43"/>
  <c r="D28" i="43"/>
  <c r="D29" i="43"/>
  <c r="D30" i="43"/>
  <c r="D31" i="43"/>
  <c r="D32" i="43"/>
  <c r="D33" i="43"/>
  <c r="D34" i="43"/>
  <c r="D35" i="43"/>
  <c r="D37" i="43"/>
  <c r="E39" i="43"/>
  <c r="E226" i="43"/>
  <c r="D226" i="43" s="1"/>
  <c r="F39" i="43"/>
  <c r="G39" i="43"/>
  <c r="D40" i="43"/>
  <c r="D41" i="43"/>
  <c r="D42" i="43"/>
  <c r="D43" i="43"/>
  <c r="E44" i="43"/>
  <c r="E227" i="43" s="1"/>
  <c r="F44" i="43"/>
  <c r="F227" i="43" s="1"/>
  <c r="G44" i="43"/>
  <c r="G227" i="43" s="1"/>
  <c r="D45" i="43"/>
  <c r="D46" i="43"/>
  <c r="D47" i="43"/>
  <c r="D48" i="43"/>
  <c r="D49" i="43"/>
  <c r="E50" i="43"/>
  <c r="F50" i="43"/>
  <c r="G50" i="43"/>
  <c r="D51" i="43"/>
  <c r="D50" i="43" s="1"/>
  <c r="E52" i="43"/>
  <c r="F52" i="43"/>
  <c r="G52" i="43"/>
  <c r="D53" i="43"/>
  <c r="E54" i="43"/>
  <c r="E231" i="43" s="1"/>
  <c r="D231" i="43" s="1"/>
  <c r="F54" i="43"/>
  <c r="G54" i="43"/>
  <c r="D55" i="43"/>
  <c r="D56" i="43"/>
  <c r="E57" i="43"/>
  <c r="F57" i="43"/>
  <c r="G57" i="43"/>
  <c r="D58" i="43"/>
  <c r="D59" i="43"/>
  <c r="E62" i="43"/>
  <c r="F62" i="43"/>
  <c r="G62" i="43"/>
  <c r="D63" i="43"/>
  <c r="D66" i="43"/>
  <c r="D67" i="43"/>
  <c r="D68" i="43"/>
  <c r="G69" i="43"/>
  <c r="G65" i="43" s="1"/>
  <c r="D70" i="43"/>
  <c r="D71" i="43"/>
  <c r="D72" i="43"/>
  <c r="D73" i="43"/>
  <c r="D74" i="43"/>
  <c r="D75" i="43"/>
  <c r="D76" i="43"/>
  <c r="D77" i="43"/>
  <c r="D78" i="43"/>
  <c r="D79" i="43"/>
  <c r="D80" i="43"/>
  <c r="D81" i="43"/>
  <c r="D82" i="43"/>
  <c r="D83" i="43"/>
  <c r="D84" i="43"/>
  <c r="D85" i="43"/>
  <c r="D86" i="43"/>
  <c r="E95" i="43"/>
  <c r="F95" i="43"/>
  <c r="G95" i="43"/>
  <c r="D96" i="43"/>
  <c r="E98" i="43"/>
  <c r="F98" i="43"/>
  <c r="G98" i="43"/>
  <c r="D99" i="43"/>
  <c r="E101" i="43"/>
  <c r="F101" i="43"/>
  <c r="G101" i="43"/>
  <c r="D102" i="43"/>
  <c r="E104" i="43"/>
  <c r="F104" i="43"/>
  <c r="G104" i="43"/>
  <c r="D105" i="43"/>
  <c r="E107" i="43"/>
  <c r="F107" i="43"/>
  <c r="G107" i="43"/>
  <c r="D107" i="43" s="1"/>
  <c r="D108" i="43"/>
  <c r="E111" i="43"/>
  <c r="E110" i="43" s="1"/>
  <c r="F111" i="43"/>
  <c r="G111" i="43"/>
  <c r="G110" i="43"/>
  <c r="D110" i="43" s="1"/>
  <c r="E113" i="43"/>
  <c r="F113" i="43"/>
  <c r="F112" i="43" s="1"/>
  <c r="G113" i="43"/>
  <c r="G112" i="43" s="1"/>
  <c r="D114" i="43"/>
  <c r="E116" i="43"/>
  <c r="F116" i="43"/>
  <c r="G116" i="43"/>
  <c r="D117" i="43"/>
  <c r="E119" i="43"/>
  <c r="F119" i="43"/>
  <c r="G119" i="43"/>
  <c r="D120" i="43"/>
  <c r="D119" i="43" s="1"/>
  <c r="E122" i="43"/>
  <c r="F122" i="43"/>
  <c r="F121" i="43" s="1"/>
  <c r="G122" i="43"/>
  <c r="D123" i="43"/>
  <c r="D124" i="43"/>
  <c r="E127" i="43"/>
  <c r="F127" i="43"/>
  <c r="G127" i="43"/>
  <c r="D128" i="43"/>
  <c r="D129" i="43"/>
  <c r="D127" i="43" s="1"/>
  <c r="D130" i="43"/>
  <c r="E131" i="43"/>
  <c r="F131" i="43"/>
  <c r="G131" i="43"/>
  <c r="D132" i="43"/>
  <c r="E133" i="43"/>
  <c r="F133" i="43"/>
  <c r="G133" i="43"/>
  <c r="D133" i="43" s="1"/>
  <c r="D134" i="43"/>
  <c r="E136" i="43"/>
  <c r="F136" i="43"/>
  <c r="G136" i="43"/>
  <c r="D137" i="43"/>
  <c r="D138" i="43"/>
  <c r="E141" i="43"/>
  <c r="F141" i="43"/>
  <c r="G141" i="43"/>
  <c r="D142" i="43"/>
  <c r="D143" i="43"/>
  <c r="D144" i="43"/>
  <c r="D141" i="43" s="1"/>
  <c r="E145" i="43"/>
  <c r="F145" i="43"/>
  <c r="G145" i="43"/>
  <c r="D146" i="43"/>
  <c r="E147" i="43"/>
  <c r="F147" i="43"/>
  <c r="G147" i="43"/>
  <c r="D148" i="43"/>
  <c r="E152" i="43"/>
  <c r="F152" i="43"/>
  <c r="G152" i="43"/>
  <c r="D153" i="43"/>
  <c r="D154" i="43"/>
  <c r="D155" i="43"/>
  <c r="D156" i="43"/>
  <c r="E157" i="43"/>
  <c r="F157" i="43"/>
  <c r="G157" i="43"/>
  <c r="D158" i="43"/>
  <c r="D160" i="43"/>
  <c r="E161" i="43"/>
  <c r="D161" i="43" s="1"/>
  <c r="F161" i="43"/>
  <c r="F159" i="43" s="1"/>
  <c r="G161" i="43"/>
  <c r="G159" i="43" s="1"/>
  <c r="D162" i="43"/>
  <c r="E164" i="43"/>
  <c r="E193" i="43" s="1"/>
  <c r="F164" i="43"/>
  <c r="G164" i="43"/>
  <c r="D165" i="43"/>
  <c r="D166" i="43"/>
  <c r="E169" i="43"/>
  <c r="F169" i="43"/>
  <c r="G169" i="43"/>
  <c r="D170" i="43"/>
  <c r="D171" i="43"/>
  <c r="D172" i="43"/>
  <c r="D169" i="43" s="1"/>
  <c r="E173" i="43"/>
  <c r="F173" i="43"/>
  <c r="G173" i="43"/>
  <c r="D174" i="43"/>
  <c r="E175" i="43"/>
  <c r="F175" i="43"/>
  <c r="G175" i="43"/>
  <c r="D176" i="43"/>
  <c r="D179" i="43"/>
  <c r="D178" i="43"/>
  <c r="D180" i="43"/>
  <c r="D184" i="43"/>
  <c r="D185" i="43"/>
  <c r="D186" i="43"/>
  <c r="D187" i="43"/>
  <c r="D189" i="43"/>
  <c r="D191" i="43"/>
  <c r="E194" i="43"/>
  <c r="F194" i="43"/>
  <c r="G194" i="43"/>
  <c r="E195" i="43"/>
  <c r="D195" i="43" s="1"/>
  <c r="F195" i="43"/>
  <c r="G195" i="43"/>
  <c r="E199" i="43"/>
  <c r="F199" i="43"/>
  <c r="G199" i="43"/>
  <c r="E200" i="43"/>
  <c r="F200" i="43"/>
  <c r="G200" i="43"/>
  <c r="F201" i="43"/>
  <c r="G201" i="43"/>
  <c r="E202" i="43"/>
  <c r="F202" i="43"/>
  <c r="G202" i="43"/>
  <c r="E204" i="43"/>
  <c r="E203" i="43" s="1"/>
  <c r="F204" i="43"/>
  <c r="F203" i="43" s="1"/>
  <c r="F228" i="43" s="1"/>
  <c r="G204" i="43"/>
  <c r="G203" i="43" s="1"/>
  <c r="G228" i="43" s="1"/>
  <c r="E206" i="43"/>
  <c r="D206" i="43" s="1"/>
  <c r="D205" i="43" s="1"/>
  <c r="F206" i="43"/>
  <c r="F205" i="43" s="1"/>
  <c r="F230" i="43" s="1"/>
  <c r="G206" i="43"/>
  <c r="G205" i="43" s="1"/>
  <c r="E209" i="43"/>
  <c r="F209" i="43"/>
  <c r="G209" i="43"/>
  <c r="D209" i="43"/>
  <c r="E212" i="43"/>
  <c r="F212" i="43"/>
  <c r="G212" i="43"/>
  <c r="D213" i="43"/>
  <c r="D214" i="43"/>
  <c r="E215" i="43"/>
  <c r="F215" i="43"/>
  <c r="G215" i="43"/>
  <c r="D216" i="43"/>
  <c r="D215" i="43" s="1"/>
  <c r="E217" i="43"/>
  <c r="F217" i="43"/>
  <c r="G217" i="43"/>
  <c r="D218" i="43"/>
  <c r="F14" i="44"/>
  <c r="G14" i="44"/>
  <c r="D15" i="44"/>
  <c r="D16" i="44"/>
  <c r="D17" i="44"/>
  <c r="D18" i="44"/>
  <c r="D19" i="44"/>
  <c r="D21" i="44"/>
  <c r="D22" i="44"/>
  <c r="D23" i="44"/>
  <c r="D24" i="44"/>
  <c r="D28" i="44"/>
  <c r="D29" i="44"/>
  <c r="D30" i="44"/>
  <c r="D31" i="44"/>
  <c r="D32" i="44"/>
  <c r="D32" i="27" s="1"/>
  <c r="D33" i="44"/>
  <c r="D35" i="44"/>
  <c r="D36" i="44"/>
  <c r="D37" i="44"/>
  <c r="D39" i="44"/>
  <c r="E41" i="44"/>
  <c r="E234" i="44" s="1"/>
  <c r="F41" i="44"/>
  <c r="F234" i="44" s="1"/>
  <c r="G41" i="44"/>
  <c r="G234" i="44" s="1"/>
  <c r="D42" i="44"/>
  <c r="D43" i="44"/>
  <c r="D45" i="44"/>
  <c r="F46" i="44"/>
  <c r="G46" i="44"/>
  <c r="D47" i="44"/>
  <c r="D48" i="44"/>
  <c r="D49" i="44"/>
  <c r="D50" i="44"/>
  <c r="D50" i="27" s="1"/>
  <c r="D51" i="44"/>
  <c r="E52" i="44"/>
  <c r="F52" i="44"/>
  <c r="F52" i="27" s="1"/>
  <c r="G52" i="44"/>
  <c r="G52" i="27" s="1"/>
  <c r="D53" i="44"/>
  <c r="D52" i="44" s="1"/>
  <c r="E54" i="44"/>
  <c r="F54" i="44"/>
  <c r="G54" i="44"/>
  <c r="G54" i="27" s="1"/>
  <c r="D55" i="44"/>
  <c r="E56" i="44"/>
  <c r="E239" i="44" s="1"/>
  <c r="F56" i="44"/>
  <c r="G56" i="44"/>
  <c r="D57" i="44"/>
  <c r="D58" i="44"/>
  <c r="E59" i="44"/>
  <c r="E59" i="27" s="1"/>
  <c r="F59" i="44"/>
  <c r="G59" i="44"/>
  <c r="D60" i="44"/>
  <c r="D61" i="44"/>
  <c r="E64" i="44"/>
  <c r="E64" i="27" s="1"/>
  <c r="F64" i="44"/>
  <c r="G64" i="44"/>
  <c r="D65" i="44"/>
  <c r="D64" i="44" s="1"/>
  <c r="D68" i="44"/>
  <c r="D69" i="44"/>
  <c r="D69" i="27" s="1"/>
  <c r="D70" i="44"/>
  <c r="D72" i="44"/>
  <c r="D73" i="44"/>
  <c r="D75" i="44"/>
  <c r="D78" i="44"/>
  <c r="D78" i="27" s="1"/>
  <c r="D79" i="44"/>
  <c r="D80" i="44"/>
  <c r="D81" i="44"/>
  <c r="D82" i="44"/>
  <c r="D82" i="27" s="1"/>
  <c r="D83" i="44"/>
  <c r="D84" i="44"/>
  <c r="D85" i="44"/>
  <c r="D86" i="44"/>
  <c r="D86" i="27" s="1"/>
  <c r="D87" i="44"/>
  <c r="D88" i="44"/>
  <c r="E97" i="44"/>
  <c r="F97" i="44"/>
  <c r="G97" i="44"/>
  <c r="D97" i="44" s="1"/>
  <c r="D98" i="44"/>
  <c r="E100" i="44"/>
  <c r="E100" i="27" s="1"/>
  <c r="F100" i="44"/>
  <c r="G100" i="44"/>
  <c r="D101" i="44"/>
  <c r="E103" i="44"/>
  <c r="E103" i="27" s="1"/>
  <c r="F103" i="44"/>
  <c r="G103" i="44"/>
  <c r="D104" i="44"/>
  <c r="E106" i="44"/>
  <c r="E106" i="27" s="1"/>
  <c r="F106" i="44"/>
  <c r="G106" i="44"/>
  <c r="D107" i="44"/>
  <c r="E109" i="44"/>
  <c r="F109" i="44"/>
  <c r="F109" i="27" s="1"/>
  <c r="G109" i="44"/>
  <c r="D110" i="44"/>
  <c r="E115" i="44"/>
  <c r="E114" i="44" s="1"/>
  <c r="F115" i="44"/>
  <c r="F114" i="44" s="1"/>
  <c r="G115" i="44"/>
  <c r="G114" i="44" s="1"/>
  <c r="D116" i="44"/>
  <c r="D115" i="44" s="1"/>
  <c r="D114" i="44" s="1"/>
  <c r="E118" i="44"/>
  <c r="E118" i="27" s="1"/>
  <c r="F118" i="44"/>
  <c r="G118" i="44"/>
  <c r="E121" i="44"/>
  <c r="F121" i="44"/>
  <c r="G121" i="44"/>
  <c r="D122" i="44"/>
  <c r="D121" i="44" s="1"/>
  <c r="E124" i="44"/>
  <c r="F124" i="44"/>
  <c r="G124" i="44"/>
  <c r="G124" i="27" s="1"/>
  <c r="D125" i="44"/>
  <c r="D126" i="44"/>
  <c r="E129" i="44"/>
  <c r="F129" i="44"/>
  <c r="G129" i="44"/>
  <c r="D130" i="44"/>
  <c r="D131" i="44"/>
  <c r="D132" i="44"/>
  <c r="E133" i="44"/>
  <c r="F133" i="44"/>
  <c r="F133" i="27" s="1"/>
  <c r="G133" i="44"/>
  <c r="D134" i="44"/>
  <c r="E135" i="44"/>
  <c r="F135" i="44"/>
  <c r="F135" i="27" s="1"/>
  <c r="G135" i="44"/>
  <c r="G135" i="27" s="1"/>
  <c r="D136" i="44"/>
  <c r="D136" i="27" s="1"/>
  <c r="E138" i="44"/>
  <c r="F138" i="44"/>
  <c r="F138" i="27" s="1"/>
  <c r="G138" i="44"/>
  <c r="D139" i="44"/>
  <c r="D140" i="44"/>
  <c r="F143" i="44"/>
  <c r="G143" i="44"/>
  <c r="D144" i="44"/>
  <c r="D144" i="27" s="1"/>
  <c r="D145" i="44"/>
  <c r="D145" i="27" s="1"/>
  <c r="D146" i="44"/>
  <c r="E147" i="44"/>
  <c r="E147" i="27" s="1"/>
  <c r="F147" i="44"/>
  <c r="F147" i="27" s="1"/>
  <c r="G147" i="44"/>
  <c r="G147" i="27" s="1"/>
  <c r="D148" i="44"/>
  <c r="E149" i="44"/>
  <c r="D149" i="44" s="1"/>
  <c r="F149" i="44"/>
  <c r="G149" i="44"/>
  <c r="G149" i="27" s="1"/>
  <c r="D150" i="44"/>
  <c r="E154" i="44"/>
  <c r="F154" i="44"/>
  <c r="G154" i="44"/>
  <c r="G154" i="27" s="1"/>
  <c r="D155" i="44"/>
  <c r="D156" i="44"/>
  <c r="D157" i="44"/>
  <c r="D158" i="44"/>
  <c r="E159" i="44"/>
  <c r="F159" i="44"/>
  <c r="G159" i="44"/>
  <c r="D160" i="44"/>
  <c r="E161" i="44"/>
  <c r="E216" i="44" s="1"/>
  <c r="E215" i="44" s="1"/>
  <c r="F161" i="44"/>
  <c r="F216" i="44" s="1"/>
  <c r="F215" i="44" s="1"/>
  <c r="G161" i="44"/>
  <c r="D162" i="44"/>
  <c r="D162" i="27" s="1"/>
  <c r="E165" i="44"/>
  <c r="F165" i="44"/>
  <c r="F165" i="27" s="1"/>
  <c r="G165" i="44"/>
  <c r="D166" i="44"/>
  <c r="E168" i="44"/>
  <c r="F168" i="44"/>
  <c r="F168" i="27" s="1"/>
  <c r="G168" i="44"/>
  <c r="G168" i="27" s="1"/>
  <c r="D169" i="44"/>
  <c r="D170" i="44"/>
  <c r="E173" i="44"/>
  <c r="F173" i="44"/>
  <c r="G173" i="44"/>
  <c r="D174" i="44"/>
  <c r="D175" i="44"/>
  <c r="D175" i="27" s="1"/>
  <c r="D176" i="44"/>
  <c r="E177" i="44"/>
  <c r="E177" i="27" s="1"/>
  <c r="F177" i="44"/>
  <c r="G177" i="44"/>
  <c r="D177" i="44" s="1"/>
  <c r="D180" i="44"/>
  <c r="E181" i="44"/>
  <c r="F181" i="44"/>
  <c r="G181" i="44"/>
  <c r="D182" i="44"/>
  <c r="D181" i="27" s="1"/>
  <c r="E184" i="44"/>
  <c r="F184" i="44"/>
  <c r="G184" i="44"/>
  <c r="D185" i="44"/>
  <c r="D186" i="44"/>
  <c r="D185" i="27" s="1"/>
  <c r="F189" i="44"/>
  <c r="G189" i="44"/>
  <c r="D190" i="44"/>
  <c r="D191" i="44"/>
  <c r="D192" i="44"/>
  <c r="D193" i="44"/>
  <c r="F194" i="44"/>
  <c r="G194" i="44"/>
  <c r="D195" i="44"/>
  <c r="F196" i="44"/>
  <c r="G196" i="44"/>
  <c r="G195" i="27" s="1"/>
  <c r="D197" i="44"/>
  <c r="E200" i="44"/>
  <c r="F200" i="44"/>
  <c r="G200" i="44"/>
  <c r="E201" i="44"/>
  <c r="F201" i="44"/>
  <c r="G201" i="44"/>
  <c r="G208" i="44"/>
  <c r="D208" i="44" s="1"/>
  <c r="E210" i="44"/>
  <c r="E209" i="44" s="1"/>
  <c r="F210" i="44"/>
  <c r="G210" i="44"/>
  <c r="G209" i="44" s="1"/>
  <c r="F214" i="44"/>
  <c r="F213" i="44" s="1"/>
  <c r="G214" i="44"/>
  <c r="G213" i="44" s="1"/>
  <c r="E217" i="44"/>
  <c r="F217" i="44"/>
  <c r="G217" i="44"/>
  <c r="G214" i="27" s="1"/>
  <c r="D218" i="44"/>
  <c r="D217" i="44" s="1"/>
  <c r="E220" i="44"/>
  <c r="E219" i="44" s="1"/>
  <c r="F220" i="44"/>
  <c r="F219" i="44" s="1"/>
  <c r="D221" i="44"/>
  <c r="D222" i="44"/>
  <c r="E223" i="44"/>
  <c r="F223" i="44"/>
  <c r="F220" i="27" s="1"/>
  <c r="G223" i="44"/>
  <c r="D224" i="44"/>
  <c r="G225" i="44"/>
  <c r="D226" i="44"/>
  <c r="E15" i="27"/>
  <c r="F15" i="27"/>
  <c r="G15" i="27"/>
  <c r="E16" i="27"/>
  <c r="F16" i="27"/>
  <c r="G16" i="27"/>
  <c r="E17" i="27"/>
  <c r="F17" i="27"/>
  <c r="G17" i="27"/>
  <c r="E18" i="27"/>
  <c r="F18" i="27"/>
  <c r="G18" i="27"/>
  <c r="E19" i="27"/>
  <c r="F19" i="27"/>
  <c r="G19" i="27"/>
  <c r="E21" i="27"/>
  <c r="F21" i="27"/>
  <c r="G21" i="27"/>
  <c r="E22" i="27"/>
  <c r="F22" i="27"/>
  <c r="G22" i="27"/>
  <c r="E23" i="27"/>
  <c r="F23" i="27"/>
  <c r="G23" i="27"/>
  <c r="E25" i="27"/>
  <c r="F25" i="27"/>
  <c r="G25" i="27"/>
  <c r="F28" i="27"/>
  <c r="G28" i="27"/>
  <c r="F29" i="27"/>
  <c r="F30" i="27"/>
  <c r="G30" i="27"/>
  <c r="E31" i="27"/>
  <c r="F31" i="27"/>
  <c r="G31" i="27"/>
  <c r="E32" i="27"/>
  <c r="F32" i="27"/>
  <c r="G32" i="27"/>
  <c r="E33" i="27"/>
  <c r="F33" i="27"/>
  <c r="G33" i="27"/>
  <c r="F35" i="27"/>
  <c r="G35" i="27"/>
  <c r="E36" i="27"/>
  <c r="F36" i="27"/>
  <c r="G36" i="27"/>
  <c r="E39" i="27"/>
  <c r="F39" i="27"/>
  <c r="G39" i="27"/>
  <c r="G42" i="27"/>
  <c r="E43" i="27"/>
  <c r="F43" i="27"/>
  <c r="G43" i="27"/>
  <c r="E44" i="27"/>
  <c r="F44" i="27"/>
  <c r="G44" i="27"/>
  <c r="E45" i="27"/>
  <c r="F45" i="27"/>
  <c r="G45" i="27"/>
  <c r="E47" i="27"/>
  <c r="F47" i="27"/>
  <c r="G47" i="27"/>
  <c r="E48" i="27"/>
  <c r="F48" i="27"/>
  <c r="G48" i="27"/>
  <c r="F49" i="27"/>
  <c r="G49" i="27"/>
  <c r="F50" i="27"/>
  <c r="F51" i="27"/>
  <c r="G51" i="27"/>
  <c r="E53" i="27"/>
  <c r="F53" i="27"/>
  <c r="G53" i="27"/>
  <c r="E55" i="27"/>
  <c r="F55" i="27"/>
  <c r="G55" i="27"/>
  <c r="E57" i="27"/>
  <c r="F57" i="27"/>
  <c r="G57" i="27"/>
  <c r="E58" i="27"/>
  <c r="F58" i="27"/>
  <c r="G58" i="27"/>
  <c r="E60" i="27"/>
  <c r="F60" i="27"/>
  <c r="G60" i="27"/>
  <c r="E61" i="27"/>
  <c r="F61" i="27"/>
  <c r="G61" i="27"/>
  <c r="E65" i="27"/>
  <c r="F65" i="27"/>
  <c r="G65" i="27"/>
  <c r="E68" i="27"/>
  <c r="F68" i="27"/>
  <c r="G68" i="27"/>
  <c r="E69" i="27"/>
  <c r="F69" i="27"/>
  <c r="G69" i="27"/>
  <c r="E70" i="27"/>
  <c r="F70" i="27"/>
  <c r="G70" i="27"/>
  <c r="E78" i="27"/>
  <c r="F78" i="27"/>
  <c r="G78" i="27"/>
  <c r="E79" i="27"/>
  <c r="F79" i="27"/>
  <c r="G79" i="27"/>
  <c r="E80" i="27"/>
  <c r="F80" i="27"/>
  <c r="G80" i="27"/>
  <c r="E81" i="27"/>
  <c r="F81" i="27"/>
  <c r="G81" i="27"/>
  <c r="E82" i="27"/>
  <c r="F82" i="27"/>
  <c r="G82" i="27"/>
  <c r="E83" i="27"/>
  <c r="F83" i="27"/>
  <c r="G83" i="27"/>
  <c r="E84" i="27"/>
  <c r="F84" i="27"/>
  <c r="G84" i="27"/>
  <c r="E85" i="27"/>
  <c r="F85" i="27"/>
  <c r="G85" i="27"/>
  <c r="E86" i="27"/>
  <c r="F86" i="27"/>
  <c r="G86" i="27"/>
  <c r="E87" i="27"/>
  <c r="F87" i="27"/>
  <c r="G87" i="27"/>
  <c r="E88" i="27"/>
  <c r="F88" i="27"/>
  <c r="G88" i="27"/>
  <c r="E90" i="27"/>
  <c r="F90" i="27"/>
  <c r="G90" i="27"/>
  <c r="F98" i="27"/>
  <c r="E101" i="27"/>
  <c r="F101" i="27"/>
  <c r="E110" i="27"/>
  <c r="F110" i="27"/>
  <c r="G110" i="27"/>
  <c r="F116" i="27"/>
  <c r="E119" i="27"/>
  <c r="F119" i="27"/>
  <c r="G119" i="27"/>
  <c r="E122" i="27"/>
  <c r="F122" i="27"/>
  <c r="E125" i="27"/>
  <c r="F125" i="27"/>
  <c r="G125" i="27"/>
  <c r="E126" i="27"/>
  <c r="F126" i="27"/>
  <c r="G126" i="27"/>
  <c r="F130" i="27"/>
  <c r="G130" i="27"/>
  <c r="E131" i="27"/>
  <c r="F131" i="27"/>
  <c r="E132" i="27"/>
  <c r="F132" i="27"/>
  <c r="G132" i="27"/>
  <c r="E134" i="27"/>
  <c r="F134" i="27"/>
  <c r="G134" i="27"/>
  <c r="E136" i="27"/>
  <c r="F136" i="27"/>
  <c r="G136" i="27"/>
  <c r="E139" i="27"/>
  <c r="F139" i="27"/>
  <c r="G139" i="27"/>
  <c r="E140" i="27"/>
  <c r="F140" i="27"/>
  <c r="G140" i="27"/>
  <c r="E144" i="27"/>
  <c r="F144" i="27"/>
  <c r="G144" i="27"/>
  <c r="E145" i="27"/>
  <c r="F145" i="27"/>
  <c r="E146" i="27"/>
  <c r="F146" i="27"/>
  <c r="G146" i="27"/>
  <c r="E148" i="27"/>
  <c r="F148" i="27"/>
  <c r="G148" i="27"/>
  <c r="E150" i="27"/>
  <c r="F150" i="27"/>
  <c r="G150" i="27"/>
  <c r="E155" i="27"/>
  <c r="F155" i="27"/>
  <c r="G155" i="27"/>
  <c r="E156" i="27"/>
  <c r="F156" i="27"/>
  <c r="G156" i="27"/>
  <c r="E157" i="27"/>
  <c r="F157" i="27"/>
  <c r="G157" i="27"/>
  <c r="E158" i="27"/>
  <c r="F158" i="27"/>
  <c r="G158" i="27"/>
  <c r="E160" i="27"/>
  <c r="F160" i="27"/>
  <c r="G160" i="27"/>
  <c r="E166" i="27"/>
  <c r="F166" i="27"/>
  <c r="G166" i="27"/>
  <c r="G14" i="31"/>
  <c r="D15" i="31"/>
  <c r="D16" i="31"/>
  <c r="D17" i="31"/>
  <c r="E18" i="31"/>
  <c r="F18" i="31"/>
  <c r="G18" i="31"/>
  <c r="D19" i="31"/>
  <c r="E20" i="31"/>
  <c r="F20" i="31"/>
  <c r="G20" i="31"/>
  <c r="D21" i="31"/>
  <c r="E24" i="31"/>
  <c r="F24" i="31"/>
  <c r="G24" i="31"/>
  <c r="D25" i="31"/>
  <c r="D24" i="31" s="1"/>
  <c r="D27" i="31"/>
  <c r="D26" i="31" s="1"/>
  <c r="G28" i="31"/>
  <c r="D30" i="31"/>
  <c r="E31" i="31"/>
  <c r="F31" i="31"/>
  <c r="G31" i="31"/>
  <c r="D31" i="31" s="1"/>
  <c r="D32" i="31"/>
  <c r="E33" i="31"/>
  <c r="D33" i="31" s="1"/>
  <c r="D34" i="31"/>
  <c r="E35" i="31"/>
  <c r="F35" i="31"/>
  <c r="G35" i="31"/>
  <c r="D36" i="31"/>
  <c r="E39" i="31"/>
  <c r="F39" i="31"/>
  <c r="G39" i="31"/>
  <c r="E40" i="31"/>
  <c r="F40" i="31"/>
  <c r="G40" i="31"/>
  <c r="D41" i="31"/>
  <c r="D40" i="31" s="1"/>
  <c r="E43" i="31"/>
  <c r="F43" i="31"/>
  <c r="G43" i="31"/>
  <c r="E50" i="31"/>
  <c r="E49" i="31" s="1"/>
  <c r="F50" i="31"/>
  <c r="F49" i="31" s="1"/>
  <c r="G50" i="31"/>
  <c r="G49" i="31" s="1"/>
  <c r="D52" i="31"/>
  <c r="D50" i="31" s="1"/>
  <c r="D49" i="31" s="1"/>
  <c r="G53" i="31"/>
  <c r="E54" i="31"/>
  <c r="G54" i="31"/>
  <c r="D55" i="31"/>
  <c r="D56" i="31"/>
  <c r="D57" i="31"/>
  <c r="E58" i="31"/>
  <c r="F58" i="31"/>
  <c r="G58" i="31"/>
  <c r="E59" i="31"/>
  <c r="F59" i="31"/>
  <c r="G59" i="31"/>
  <c r="D60" i="31"/>
  <c r="D61" i="31"/>
  <c r="D62" i="31"/>
  <c r="E63" i="31"/>
  <c r="F63" i="31"/>
  <c r="G63" i="31"/>
  <c r="E64" i="31"/>
  <c r="F64" i="31"/>
  <c r="G64" i="31"/>
  <c r="D65" i="31"/>
  <c r="D66" i="31"/>
  <c r="D67" i="31"/>
  <c r="E69" i="31"/>
  <c r="E68" i="31" s="1"/>
  <c r="F69" i="31"/>
  <c r="F68" i="31" s="1"/>
  <c r="G69" i="31"/>
  <c r="G68" i="31" s="1"/>
  <c r="D70" i="31"/>
  <c r="D71" i="31"/>
  <c r="D72" i="31"/>
  <c r="E74" i="31"/>
  <c r="E73" i="31" s="1"/>
  <c r="F74" i="31"/>
  <c r="F73" i="31" s="1"/>
  <c r="G74" i="31"/>
  <c r="G73" i="31" s="1"/>
  <c r="D75" i="31"/>
  <c r="D76" i="31"/>
  <c r="D77" i="31"/>
  <c r="E80" i="31"/>
  <c r="G80" i="31"/>
  <c r="E81" i="31"/>
  <c r="F81" i="31"/>
  <c r="G81" i="31"/>
  <c r="G208" i="31" s="1"/>
  <c r="G237" i="31" s="1"/>
  <c r="E82" i="31"/>
  <c r="E209" i="31" s="1"/>
  <c r="F82" i="31"/>
  <c r="F209" i="31" s="1"/>
  <c r="G82" i="31"/>
  <c r="G209" i="31" s="1"/>
  <c r="E84" i="31"/>
  <c r="E83" i="31" s="1"/>
  <c r="F84" i="31"/>
  <c r="F83" i="31" s="1"/>
  <c r="G84" i="31"/>
  <c r="G83" i="31" s="1"/>
  <c r="D85" i="31"/>
  <c r="D86" i="31"/>
  <c r="E87" i="31"/>
  <c r="F87" i="31"/>
  <c r="G87" i="31"/>
  <c r="E88" i="31"/>
  <c r="F88" i="31"/>
  <c r="G88" i="31"/>
  <c r="D89" i="31"/>
  <c r="D90" i="31"/>
  <c r="F91" i="31"/>
  <c r="G91" i="31"/>
  <c r="E92" i="31"/>
  <c r="F92" i="31"/>
  <c r="G92" i="31"/>
  <c r="D93" i="31"/>
  <c r="D94" i="31"/>
  <c r="E96" i="31"/>
  <c r="F96" i="31"/>
  <c r="G96" i="31"/>
  <c r="D97" i="31"/>
  <c r="D96" i="31" s="1"/>
  <c r="E98" i="31"/>
  <c r="F98" i="31"/>
  <c r="G98" i="31"/>
  <c r="D99" i="31"/>
  <c r="D100" i="31"/>
  <c r="E101" i="31"/>
  <c r="F101" i="31"/>
  <c r="G101" i="31"/>
  <c r="D101" i="31" s="1"/>
  <c r="D102" i="31"/>
  <c r="D103" i="31"/>
  <c r="E104" i="31"/>
  <c r="F104" i="31"/>
  <c r="G104" i="31"/>
  <c r="D105" i="31"/>
  <c r="E106" i="31"/>
  <c r="F106" i="31"/>
  <c r="G106" i="31"/>
  <c r="D107" i="31"/>
  <c r="E109" i="31"/>
  <c r="F109" i="31"/>
  <c r="G109" i="31"/>
  <c r="D110" i="31"/>
  <c r="D109" i="31" s="1"/>
  <c r="E111" i="31"/>
  <c r="F111" i="31"/>
  <c r="G111" i="31"/>
  <c r="D112" i="31"/>
  <c r="D113" i="31"/>
  <c r="E114" i="31"/>
  <c r="F114" i="31"/>
  <c r="G114" i="31"/>
  <c r="D115" i="31"/>
  <c r="D116" i="31"/>
  <c r="E117" i="31"/>
  <c r="F117" i="31"/>
  <c r="G117" i="31"/>
  <c r="D118" i="31"/>
  <c r="E119" i="31"/>
  <c r="F119" i="31"/>
  <c r="G119" i="31"/>
  <c r="D120" i="31"/>
  <c r="E124" i="31"/>
  <c r="F124" i="31"/>
  <c r="G124" i="31"/>
  <c r="D125" i="31"/>
  <c r="D126" i="31"/>
  <c r="D127" i="31"/>
  <c r="F128" i="31"/>
  <c r="G128" i="31"/>
  <c r="D130" i="31"/>
  <c r="E131" i="31"/>
  <c r="F131" i="31"/>
  <c r="G131" i="31"/>
  <c r="D132" i="31"/>
  <c r="E133" i="31"/>
  <c r="F133" i="31"/>
  <c r="G133" i="31"/>
  <c r="D134" i="31"/>
  <c r="D133" i="31" s="1"/>
  <c r="E136" i="31"/>
  <c r="F136" i="31"/>
  <c r="G136" i="31"/>
  <c r="D137" i="31"/>
  <c r="D136" i="31" s="1"/>
  <c r="D141" i="31"/>
  <c r="D142" i="31"/>
  <c r="F144" i="31"/>
  <c r="G144" i="31"/>
  <c r="D146" i="31"/>
  <c r="E147" i="31"/>
  <c r="F147" i="31"/>
  <c r="G147" i="31"/>
  <c r="D148" i="31"/>
  <c r="E149" i="31"/>
  <c r="F149" i="31"/>
  <c r="G149" i="31"/>
  <c r="D150" i="31"/>
  <c r="D151" i="31"/>
  <c r="E153" i="31"/>
  <c r="F153" i="31"/>
  <c r="G153" i="31"/>
  <c r="D154" i="31"/>
  <c r="D153" i="31" s="1"/>
  <c r="D158" i="31"/>
  <c r="D159" i="31"/>
  <c r="G161" i="31"/>
  <c r="D163" i="31"/>
  <c r="E164" i="31"/>
  <c r="F164" i="31"/>
  <c r="G164" i="31"/>
  <c r="D165" i="31"/>
  <c r="E166" i="31"/>
  <c r="F166" i="31"/>
  <c r="G166" i="31"/>
  <c r="D167" i="31"/>
  <c r="E170" i="31"/>
  <c r="E169" i="31" s="1"/>
  <c r="F170" i="31"/>
  <c r="G170" i="31"/>
  <c r="G169" i="31" s="1"/>
  <c r="E174" i="31"/>
  <c r="E215" i="31" s="1"/>
  <c r="F174" i="31"/>
  <c r="F215" i="31" s="1"/>
  <c r="G174" i="31"/>
  <c r="F175" i="31"/>
  <c r="F217" i="31" s="1"/>
  <c r="G175" i="31"/>
  <c r="G217" i="31" s="1"/>
  <c r="E178" i="31"/>
  <c r="E224" i="31" s="1"/>
  <c r="F178" i="31"/>
  <c r="G178" i="31"/>
  <c r="F223" i="31"/>
  <c r="G179" i="31"/>
  <c r="G223" i="31" s="1"/>
  <c r="E181" i="31"/>
  <c r="F181" i="31"/>
  <c r="G181" i="31"/>
  <c r="G180" i="31" s="1"/>
  <c r="E184" i="31"/>
  <c r="E183" i="31" s="1"/>
  <c r="F184" i="31"/>
  <c r="G184" i="31"/>
  <c r="G183" i="31" s="1"/>
  <c r="E186" i="31"/>
  <c r="E185" i="31" s="1"/>
  <c r="F186" i="31"/>
  <c r="F185" i="31" s="1"/>
  <c r="G186" i="31"/>
  <c r="G185" i="31" s="1"/>
  <c r="E188" i="31"/>
  <c r="F188" i="31"/>
  <c r="G188" i="31"/>
  <c r="D189" i="31"/>
  <c r="D190" i="31"/>
  <c r="D191" i="31"/>
  <c r="E192" i="31"/>
  <c r="F192" i="31"/>
  <c r="G192" i="31"/>
  <c r="D193" i="31"/>
  <c r="E195" i="31"/>
  <c r="E194" i="31" s="1"/>
  <c r="F195" i="31"/>
  <c r="G195" i="31"/>
  <c r="D196" i="31"/>
  <c r="D195" i="31" s="1"/>
  <c r="D194" i="31" s="1"/>
  <c r="E198" i="31"/>
  <c r="E197" i="31" s="1"/>
  <c r="F198" i="31"/>
  <c r="F197" i="31" s="1"/>
  <c r="G198" i="31"/>
  <c r="G197" i="31" s="1"/>
  <c r="D199" i="31"/>
  <c r="D198" i="31" s="1"/>
  <c r="D197" i="31" s="1"/>
  <c r="D202" i="31"/>
  <c r="D203" i="31"/>
  <c r="E207" i="31"/>
  <c r="F207" i="31"/>
  <c r="G207" i="31"/>
  <c r="D207" i="31" s="1"/>
  <c r="E213" i="31"/>
  <c r="F213" i="31"/>
  <c r="G213" i="31"/>
  <c r="E219" i="31"/>
  <c r="E218" i="31" s="1"/>
  <c r="F219" i="31"/>
  <c r="F218" i="31" s="1"/>
  <c r="G219" i="31"/>
  <c r="G218" i="31" s="1"/>
  <c r="E221" i="31"/>
  <c r="E220" i="31" s="1"/>
  <c r="F221" i="31"/>
  <c r="F220" i="31" s="1"/>
  <c r="G221" i="31"/>
  <c r="G220" i="31" s="1"/>
  <c r="E231" i="31"/>
  <c r="E230" i="31" s="1"/>
  <c r="F231" i="31"/>
  <c r="F230" i="31" s="1"/>
  <c r="G231" i="31"/>
  <c r="D189" i="58"/>
  <c r="D108" i="42"/>
  <c r="E207" i="42"/>
  <c r="E204" i="42"/>
  <c r="E197" i="42"/>
  <c r="D197" i="42"/>
  <c r="D196" i="42"/>
  <c r="D191" i="42"/>
  <c r="D179" i="42"/>
  <c r="E201" i="42"/>
  <c r="E226" i="42" s="1"/>
  <c r="D226" i="42" s="1"/>
  <c r="D200" i="42"/>
  <c r="D195" i="42"/>
  <c r="D194" i="42" s="1"/>
  <c r="D196" i="27"/>
  <c r="G226" i="42"/>
  <c r="D190" i="42"/>
  <c r="E199" i="42"/>
  <c r="G187" i="27"/>
  <c r="D187" i="58"/>
  <c r="E202" i="58"/>
  <c r="E201" i="58" s="1"/>
  <c r="D180" i="58"/>
  <c r="D202" i="42"/>
  <c r="D155" i="42"/>
  <c r="G145" i="42"/>
  <c r="D94" i="42"/>
  <c r="G163" i="43"/>
  <c r="F219" i="43"/>
  <c r="E227" i="44"/>
  <c r="G211" i="43"/>
  <c r="D98" i="43"/>
  <c r="D101" i="43"/>
  <c r="D219" i="43"/>
  <c r="D147" i="43"/>
  <c r="D104" i="43"/>
  <c r="D111" i="43"/>
  <c r="F208" i="31"/>
  <c r="F237" i="31" s="1"/>
  <c r="G227" i="44"/>
  <c r="D52" i="43"/>
  <c r="F226" i="43"/>
  <c r="D91" i="42"/>
  <c r="F145" i="42"/>
  <c r="E226" i="31"/>
  <c r="D164" i="43"/>
  <c r="E159" i="43"/>
  <c r="E208" i="43" s="1"/>
  <c r="E207" i="43" s="1"/>
  <c r="F110" i="43"/>
  <c r="G200" i="58"/>
  <c r="D56" i="42"/>
  <c r="D51" i="42"/>
  <c r="F63" i="42"/>
  <c r="F220" i="42"/>
  <c r="G194" i="42"/>
  <c r="G221" i="42" s="1"/>
  <c r="G141" i="27"/>
  <c r="D193" i="42"/>
  <c r="D192" i="42"/>
  <c r="E201" i="43"/>
  <c r="D201" i="43" s="1"/>
  <c r="D61" i="27"/>
  <c r="D100" i="42"/>
  <c r="D213" i="42"/>
  <c r="D165" i="42"/>
  <c r="D143" i="42"/>
  <c r="G106" i="42"/>
  <c r="D38" i="42"/>
  <c r="D177" i="42"/>
  <c r="F173" i="42"/>
  <c r="D39" i="43"/>
  <c r="G216" i="44"/>
  <c r="D141" i="44"/>
  <c r="E203" i="42"/>
  <c r="E228" i="42"/>
  <c r="D204" i="42"/>
  <c r="D203" i="42" s="1"/>
  <c r="D49" i="42"/>
  <c r="F235" i="44"/>
  <c r="D175" i="43"/>
  <c r="D173" i="43"/>
  <c r="D208" i="42"/>
  <c r="G207" i="42"/>
  <c r="D207" i="42" s="1"/>
  <c r="F201" i="42"/>
  <c r="F226" i="42" s="1"/>
  <c r="D198" i="42"/>
  <c r="E194" i="42"/>
  <c r="E159" i="42"/>
  <c r="D141" i="42"/>
  <c r="G131" i="42"/>
  <c r="E189" i="42"/>
  <c r="E188" i="42" s="1"/>
  <c r="E131" i="42"/>
  <c r="E225" i="58"/>
  <c r="F194" i="42"/>
  <c r="G226" i="43"/>
  <c r="D174" i="42"/>
  <c r="G228" i="42"/>
  <c r="F221" i="42"/>
  <c r="D131" i="42"/>
  <c r="D173" i="42"/>
  <c r="E219" i="42"/>
  <c r="D217" i="43"/>
  <c r="D145" i="43"/>
  <c r="D122" i="43"/>
  <c r="D95" i="43"/>
  <c r="D92" i="27"/>
  <c r="D225" i="44"/>
  <c r="D135" i="44"/>
  <c r="E171" i="27"/>
  <c r="D44" i="43" l="1"/>
  <c r="G194" i="31"/>
  <c r="G233" i="31"/>
  <c r="E135" i="27"/>
  <c r="F64" i="27"/>
  <c r="G59" i="27"/>
  <c r="D57" i="27"/>
  <c r="G203" i="58"/>
  <c r="G228" i="58" s="1"/>
  <c r="E183" i="27"/>
  <c r="E133" i="58"/>
  <c r="F186" i="27"/>
  <c r="E195" i="27"/>
  <c r="D93" i="58"/>
  <c r="G225" i="27"/>
  <c r="G14" i="27"/>
  <c r="F183" i="27"/>
  <c r="E161" i="58"/>
  <c r="D139" i="58"/>
  <c r="D129" i="58"/>
  <c r="D179" i="58"/>
  <c r="D227" i="58"/>
  <c r="D85" i="27"/>
  <c r="D230" i="58"/>
  <c r="D219" i="27"/>
  <c r="E138" i="27"/>
  <c r="E133" i="27"/>
  <c r="G118" i="27"/>
  <c r="D68" i="27"/>
  <c r="D42" i="27"/>
  <c r="E199" i="58"/>
  <c r="G186" i="27"/>
  <c r="E173" i="27"/>
  <c r="E167" i="44"/>
  <c r="D26" i="83"/>
  <c r="D26" i="43"/>
  <c r="F42" i="31"/>
  <c r="D143" i="58"/>
  <c r="D134" i="58"/>
  <c r="D120" i="58"/>
  <c r="D54" i="58"/>
  <c r="G127" i="27"/>
  <c r="D186" i="58"/>
  <c r="G226" i="58"/>
  <c r="D25" i="58"/>
  <c r="F222" i="27"/>
  <c r="D210" i="58"/>
  <c r="D159" i="58"/>
  <c r="D155" i="58"/>
  <c r="D150" i="58"/>
  <c r="D229" i="58"/>
  <c r="G147" i="58"/>
  <c r="F94" i="27"/>
  <c r="F229" i="58"/>
  <c r="F30" i="88"/>
  <c r="C30" i="88" s="1"/>
  <c r="C28" i="88"/>
  <c r="D228" i="44"/>
  <c r="G152" i="31"/>
  <c r="G171" i="31"/>
  <c r="E233" i="31"/>
  <c r="E232" i="31" s="1"/>
  <c r="F206" i="31"/>
  <c r="F205" i="31" s="1"/>
  <c r="D92" i="31"/>
  <c r="G42" i="31"/>
  <c r="E42" i="31"/>
  <c r="D37" i="31"/>
  <c r="E180" i="27"/>
  <c r="G211" i="27"/>
  <c r="E149" i="27"/>
  <c r="D165" i="44"/>
  <c r="E28" i="86"/>
  <c r="E32" i="86" s="1"/>
  <c r="E35" i="86" s="1"/>
  <c r="F21" i="86"/>
  <c r="F35" i="86" s="1"/>
  <c r="G121" i="31"/>
  <c r="D52" i="84"/>
  <c r="AA52" i="84" s="1"/>
  <c r="AA53" i="84"/>
  <c r="D176" i="31"/>
  <c r="D216" i="31" s="1"/>
  <c r="D83" i="31"/>
  <c r="D59" i="31"/>
  <c r="D18" i="31"/>
  <c r="F211" i="31"/>
  <c r="F210" i="31" s="1"/>
  <c r="D218" i="31"/>
  <c r="D188" i="31"/>
  <c r="F187" i="31"/>
  <c r="G177" i="31"/>
  <c r="D166" i="31"/>
  <c r="D164" i="31"/>
  <c r="D111" i="31"/>
  <c r="D80" i="31"/>
  <c r="D54" i="31"/>
  <c r="D39" i="31"/>
  <c r="AA25" i="84"/>
  <c r="D27" i="87"/>
  <c r="D43" i="42"/>
  <c r="G13" i="42"/>
  <c r="D29" i="27"/>
  <c r="D81" i="27"/>
  <c r="D69" i="31"/>
  <c r="D68" i="31" s="1"/>
  <c r="D25" i="27"/>
  <c r="G46" i="27"/>
  <c r="D227" i="43"/>
  <c r="E121" i="27"/>
  <c r="D196" i="44"/>
  <c r="D147" i="44"/>
  <c r="D159" i="44"/>
  <c r="G137" i="44"/>
  <c r="G235" i="44"/>
  <c r="G232" i="27" s="1"/>
  <c r="D45" i="27"/>
  <c r="D39" i="27"/>
  <c r="D128" i="27"/>
  <c r="E207" i="27"/>
  <c r="D203" i="44"/>
  <c r="D202" i="44" s="1"/>
  <c r="D109" i="44"/>
  <c r="D109" i="27" s="1"/>
  <c r="G143" i="27"/>
  <c r="D103" i="44"/>
  <c r="D103" i="27" s="1"/>
  <c r="D161" i="44"/>
  <c r="E202" i="44"/>
  <c r="G236" i="44"/>
  <c r="D154" i="44"/>
  <c r="D59" i="44"/>
  <c r="G97" i="27"/>
  <c r="D75" i="27"/>
  <c r="F56" i="27"/>
  <c r="D55" i="27"/>
  <c r="G222" i="27"/>
  <c r="D170" i="27"/>
  <c r="D44" i="27"/>
  <c r="D37" i="27"/>
  <c r="D33" i="27"/>
  <c r="D16" i="27"/>
  <c r="E224" i="27"/>
  <c r="F188" i="27"/>
  <c r="E123" i="44"/>
  <c r="E137" i="44"/>
  <c r="E52" i="27"/>
  <c r="F214" i="27"/>
  <c r="E220" i="27"/>
  <c r="D113" i="44"/>
  <c r="E109" i="27"/>
  <c r="D107" i="27"/>
  <c r="E97" i="27"/>
  <c r="G114" i="27"/>
  <c r="E143" i="27"/>
  <c r="D130" i="27"/>
  <c r="D206" i="44"/>
  <c r="G173" i="27"/>
  <c r="D27" i="83"/>
  <c r="E32" i="87"/>
  <c r="D21" i="87"/>
  <c r="F32" i="87"/>
  <c r="D14" i="87"/>
  <c r="G224" i="31"/>
  <c r="D224" i="31" s="1"/>
  <c r="D157" i="31"/>
  <c r="E171" i="31"/>
  <c r="D149" i="31"/>
  <c r="E135" i="31"/>
  <c r="D147" i="31"/>
  <c r="D144" i="31"/>
  <c r="D140" i="31"/>
  <c r="F135" i="31"/>
  <c r="D186" i="31"/>
  <c r="D185" i="31" s="1"/>
  <c r="D184" i="31"/>
  <c r="D128" i="31"/>
  <c r="G229" i="31"/>
  <c r="G228" i="31" s="1"/>
  <c r="D114" i="31"/>
  <c r="F177" i="31"/>
  <c r="G135" i="31"/>
  <c r="E108" i="31"/>
  <c r="D219" i="31"/>
  <c r="D172" i="31"/>
  <c r="D171" i="31" s="1"/>
  <c r="E177" i="31"/>
  <c r="D177" i="31" s="1"/>
  <c r="D192" i="31"/>
  <c r="E187" i="31"/>
  <c r="D183" i="31"/>
  <c r="F121" i="31"/>
  <c r="D91" i="31"/>
  <c r="D35" i="31"/>
  <c r="D28" i="31"/>
  <c r="D227" i="31"/>
  <c r="D221" i="31"/>
  <c r="D178" i="31"/>
  <c r="E152" i="31"/>
  <c r="D88" i="31"/>
  <c r="E229" i="31"/>
  <c r="E228" i="31" s="1"/>
  <c r="D179" i="31"/>
  <c r="E180" i="31"/>
  <c r="D180" i="31" s="1"/>
  <c r="D119" i="31"/>
  <c r="D117" i="31"/>
  <c r="G108" i="31"/>
  <c r="D174" i="31"/>
  <c r="D215" i="31" s="1"/>
  <c r="D106" i="31"/>
  <c r="D104" i="31"/>
  <c r="D175" i="31"/>
  <c r="E173" i="31"/>
  <c r="E238" i="31"/>
  <c r="F238" i="31"/>
  <c r="D98" i="31"/>
  <c r="G173" i="31"/>
  <c r="G95" i="31"/>
  <c r="G215" i="31"/>
  <c r="G214" i="31" s="1"/>
  <c r="F95" i="31"/>
  <c r="F173" i="31"/>
  <c r="F169" i="31"/>
  <c r="E206" i="31"/>
  <c r="D170" i="31"/>
  <c r="D169" i="31" s="1"/>
  <c r="D87" i="31"/>
  <c r="D209" i="31"/>
  <c r="D84" i="31"/>
  <c r="D74" i="31"/>
  <c r="D73" i="31" s="1"/>
  <c r="E79" i="31"/>
  <c r="E78" i="31" s="1"/>
  <c r="D82" i="31"/>
  <c r="G79" i="31"/>
  <c r="G78" i="31" s="1"/>
  <c r="G206" i="31"/>
  <c r="D63" i="31"/>
  <c r="D64" i="31"/>
  <c r="G238" i="31"/>
  <c r="D58" i="31"/>
  <c r="G222" i="31"/>
  <c r="F222" i="31"/>
  <c r="E214" i="31"/>
  <c r="D46" i="31"/>
  <c r="G210" i="31"/>
  <c r="E225" i="31"/>
  <c r="D223" i="31"/>
  <c r="D20" i="31"/>
  <c r="G13" i="31"/>
  <c r="D212" i="31"/>
  <c r="AA41" i="84"/>
  <c r="AA37" i="84"/>
  <c r="AA33" i="84"/>
  <c r="AA21" i="84"/>
  <c r="D164" i="27"/>
  <c r="D163" i="27"/>
  <c r="F236" i="27"/>
  <c r="D226" i="27"/>
  <c r="D215" i="58"/>
  <c r="E222" i="27"/>
  <c r="G220" i="27"/>
  <c r="E209" i="58"/>
  <c r="D209" i="58" s="1"/>
  <c r="E214" i="27"/>
  <c r="D215" i="27"/>
  <c r="D214" i="27"/>
  <c r="F195" i="27"/>
  <c r="G207" i="27"/>
  <c r="F207" i="27"/>
  <c r="F193" i="27"/>
  <c r="E193" i="27"/>
  <c r="D192" i="27"/>
  <c r="D191" i="27"/>
  <c r="E175" i="58"/>
  <c r="F175" i="58"/>
  <c r="D189" i="27"/>
  <c r="E186" i="27"/>
  <c r="D187" i="27"/>
  <c r="G191" i="58"/>
  <c r="G175" i="58"/>
  <c r="D184" i="27"/>
  <c r="F180" i="27"/>
  <c r="F177" i="27"/>
  <c r="D171" i="58"/>
  <c r="D198" i="58"/>
  <c r="D174" i="27"/>
  <c r="D165" i="58"/>
  <c r="D162" i="58"/>
  <c r="G161" i="58"/>
  <c r="F161" i="58"/>
  <c r="E191" i="58"/>
  <c r="E221" i="58" s="1"/>
  <c r="D204" i="58"/>
  <c r="G199" i="58"/>
  <c r="D199" i="58" s="1"/>
  <c r="G230" i="58"/>
  <c r="D206" i="58"/>
  <c r="D205" i="58" s="1"/>
  <c r="E205" i="58"/>
  <c r="E230" i="58" s="1"/>
  <c r="D157" i="58"/>
  <c r="E196" i="58"/>
  <c r="E223" i="58" s="1"/>
  <c r="E147" i="58"/>
  <c r="D147" i="58" s="1"/>
  <c r="D160" i="27"/>
  <c r="D157" i="27"/>
  <c r="F154" i="27"/>
  <c r="D158" i="27"/>
  <c r="G152" i="27"/>
  <c r="D148" i="58"/>
  <c r="E228" i="58"/>
  <c r="D228" i="58" s="1"/>
  <c r="D203" i="58"/>
  <c r="D145" i="58"/>
  <c r="D149" i="27" s="1"/>
  <c r="F149" i="27"/>
  <c r="F133" i="58"/>
  <c r="D142" i="27"/>
  <c r="D193" i="58"/>
  <c r="D139" i="27"/>
  <c r="D201" i="58"/>
  <c r="D202" i="58"/>
  <c r="E226" i="58"/>
  <c r="D226" i="58" s="1"/>
  <c r="D134" i="27"/>
  <c r="D125" i="58"/>
  <c r="D197" i="58"/>
  <c r="F222" i="58"/>
  <c r="F127" i="27"/>
  <c r="D126" i="27"/>
  <c r="F200" i="27"/>
  <c r="G119" i="58"/>
  <c r="F199" i="27"/>
  <c r="D192" i="58"/>
  <c r="F121" i="27"/>
  <c r="F115" i="27"/>
  <c r="E113" i="27"/>
  <c r="D108" i="58"/>
  <c r="F112" i="27"/>
  <c r="G103" i="27"/>
  <c r="G113" i="27"/>
  <c r="D109" i="58"/>
  <c r="F100" i="27"/>
  <c r="D91" i="27"/>
  <c r="D90" i="27"/>
  <c r="D69" i="58"/>
  <c r="D65" i="58"/>
  <c r="D72" i="27"/>
  <c r="E222" i="58"/>
  <c r="D73" i="27"/>
  <c r="E64" i="58"/>
  <c r="D64" i="58" s="1"/>
  <c r="F64" i="58"/>
  <c r="E62" i="27"/>
  <c r="G13" i="58"/>
  <c r="D52" i="58"/>
  <c r="D225" i="58"/>
  <c r="D44" i="58"/>
  <c r="G224" i="58"/>
  <c r="D224" i="58" s="1"/>
  <c r="D36" i="27"/>
  <c r="E13" i="58"/>
  <c r="D19" i="27"/>
  <c r="D17" i="27"/>
  <c r="D228" i="42"/>
  <c r="F41" i="27"/>
  <c r="F13" i="42"/>
  <c r="D25" i="42"/>
  <c r="D225" i="27"/>
  <c r="G233" i="27"/>
  <c r="G224" i="27"/>
  <c r="D232" i="43"/>
  <c r="D222" i="27"/>
  <c r="D218" i="27"/>
  <c r="E205" i="43"/>
  <c r="E230" i="43" s="1"/>
  <c r="G193" i="27"/>
  <c r="D183" i="43"/>
  <c r="D190" i="27"/>
  <c r="E188" i="27"/>
  <c r="E177" i="43"/>
  <c r="G202" i="27"/>
  <c r="D197" i="43"/>
  <c r="D196" i="43" s="1"/>
  <c r="F177" i="43"/>
  <c r="F163" i="43"/>
  <c r="D172" i="27"/>
  <c r="F171" i="27"/>
  <c r="F193" i="43"/>
  <c r="F223" i="43" s="1"/>
  <c r="E163" i="43"/>
  <c r="D163" i="43"/>
  <c r="E168" i="27"/>
  <c r="D169" i="27"/>
  <c r="D194" i="43"/>
  <c r="E199" i="27"/>
  <c r="G208" i="43"/>
  <c r="G207" i="43" s="1"/>
  <c r="G232" i="43" s="1"/>
  <c r="G161" i="27"/>
  <c r="D165" i="27"/>
  <c r="D208" i="43"/>
  <c r="D207" i="43" s="1"/>
  <c r="D166" i="27"/>
  <c r="E213" i="27"/>
  <c r="E149" i="43"/>
  <c r="E206" i="27"/>
  <c r="D159" i="43"/>
  <c r="E161" i="27"/>
  <c r="D203" i="43"/>
  <c r="E228" i="43"/>
  <c r="D228" i="43" s="1"/>
  <c r="G149" i="43"/>
  <c r="D152" i="43"/>
  <c r="E154" i="27"/>
  <c r="G210" i="27"/>
  <c r="D150" i="27"/>
  <c r="D204" i="43"/>
  <c r="D147" i="27"/>
  <c r="D146" i="27"/>
  <c r="G135" i="43"/>
  <c r="G198" i="43"/>
  <c r="G225" i="43" s="1"/>
  <c r="F204" i="27"/>
  <c r="E202" i="27"/>
  <c r="E196" i="43"/>
  <c r="E224" i="43" s="1"/>
  <c r="D140" i="27"/>
  <c r="D136" i="43"/>
  <c r="D135" i="43" s="1"/>
  <c r="F135" i="43"/>
  <c r="D131" i="43"/>
  <c r="G121" i="43"/>
  <c r="D121" i="43"/>
  <c r="G204" i="27"/>
  <c r="F198" i="43"/>
  <c r="F225" i="43" s="1"/>
  <c r="F201" i="27"/>
  <c r="E121" i="43"/>
  <c r="G199" i="27"/>
  <c r="E200" i="27"/>
  <c r="D121" i="27"/>
  <c r="G115" i="27"/>
  <c r="E223" i="43"/>
  <c r="E112" i="43"/>
  <c r="D112" i="43" s="1"/>
  <c r="E115" i="27"/>
  <c r="D110" i="27"/>
  <c r="G109" i="27"/>
  <c r="G106" i="27"/>
  <c r="D104" i="27"/>
  <c r="D101" i="27"/>
  <c r="D80" i="27"/>
  <c r="D84" i="27"/>
  <c r="D79" i="27"/>
  <c r="G64" i="43"/>
  <c r="G66" i="27" s="1"/>
  <c r="G224" i="43"/>
  <c r="G71" i="27"/>
  <c r="D69" i="43"/>
  <c r="G64" i="27"/>
  <c r="D62" i="27"/>
  <c r="D63" i="27"/>
  <c r="D54" i="43"/>
  <c r="E13" i="43"/>
  <c r="E56" i="27"/>
  <c r="E54" i="27"/>
  <c r="E46" i="27"/>
  <c r="F46" i="27"/>
  <c r="D49" i="27"/>
  <c r="D43" i="27"/>
  <c r="E27" i="27"/>
  <c r="D38" i="27"/>
  <c r="D31" i="27"/>
  <c r="D30" i="27"/>
  <c r="D28" i="27"/>
  <c r="G27" i="27"/>
  <c r="D22" i="27"/>
  <c r="E14" i="27"/>
  <c r="F14" i="27"/>
  <c r="E225" i="27"/>
  <c r="D227" i="44"/>
  <c r="D224" i="27" s="1"/>
  <c r="D223" i="27"/>
  <c r="D220" i="44"/>
  <c r="F217" i="27"/>
  <c r="F216" i="27"/>
  <c r="G217" i="27"/>
  <c r="G219" i="44"/>
  <c r="G216" i="27" s="1"/>
  <c r="D211" i="44"/>
  <c r="D189" i="44"/>
  <c r="D187" i="44"/>
  <c r="D186" i="27" s="1"/>
  <c r="G202" i="44"/>
  <c r="D181" i="44"/>
  <c r="D180" i="27" s="1"/>
  <c r="G180" i="27"/>
  <c r="D171" i="44"/>
  <c r="F167" i="44"/>
  <c r="G167" i="44"/>
  <c r="G171" i="27"/>
  <c r="D168" i="44"/>
  <c r="D201" i="44"/>
  <c r="F240" i="44"/>
  <c r="G151" i="44"/>
  <c r="D151" i="44"/>
  <c r="F151" i="44"/>
  <c r="D153" i="27"/>
  <c r="G209" i="27"/>
  <c r="E209" i="27"/>
  <c r="D210" i="44"/>
  <c r="D148" i="27"/>
  <c r="F199" i="44"/>
  <c r="F231" i="44" s="1"/>
  <c r="D138" i="44"/>
  <c r="D138" i="27" s="1"/>
  <c r="D209" i="44"/>
  <c r="E236" i="44"/>
  <c r="E208" i="27"/>
  <c r="D133" i="44"/>
  <c r="E204" i="44"/>
  <c r="E233" i="44" s="1"/>
  <c r="D207" i="44"/>
  <c r="G205" i="27"/>
  <c r="D129" i="44"/>
  <c r="D129" i="27" s="1"/>
  <c r="F205" i="27"/>
  <c r="D205" i="44"/>
  <c r="G204" i="44"/>
  <c r="G233" i="44" s="1"/>
  <c r="E124" i="27"/>
  <c r="F123" i="44"/>
  <c r="G200" i="27"/>
  <c r="G199" i="44"/>
  <c r="G231" i="44" s="1"/>
  <c r="D124" i="44"/>
  <c r="D200" i="44"/>
  <c r="D122" i="27"/>
  <c r="F114" i="27"/>
  <c r="F113" i="27"/>
  <c r="D106" i="44"/>
  <c r="D106" i="27" s="1"/>
  <c r="G67" i="27"/>
  <c r="D88" i="27"/>
  <c r="D83" i="27"/>
  <c r="F67" i="44"/>
  <c r="F66" i="44" s="1"/>
  <c r="F71" i="27"/>
  <c r="D70" i="27"/>
  <c r="G62" i="27"/>
  <c r="D60" i="27"/>
  <c r="D54" i="44"/>
  <c r="G238" i="44"/>
  <c r="D53" i="27"/>
  <c r="D51" i="27"/>
  <c r="D46" i="44"/>
  <c r="E41" i="27"/>
  <c r="D41" i="44"/>
  <c r="G13" i="44"/>
  <c r="D234" i="44"/>
  <c r="G41" i="27"/>
  <c r="D27" i="44"/>
  <c r="D27" i="27" s="1"/>
  <c r="D40" i="27"/>
  <c r="F27" i="27"/>
  <c r="E13" i="44"/>
  <c r="D14" i="44"/>
  <c r="F13" i="44"/>
  <c r="D189" i="42"/>
  <c r="D188" i="42" s="1"/>
  <c r="F149" i="43"/>
  <c r="F208" i="43"/>
  <c r="F161" i="27"/>
  <c r="D125" i="27"/>
  <c r="F238" i="44"/>
  <c r="F210" i="27"/>
  <c r="D153" i="42"/>
  <c r="D145" i="42" s="1"/>
  <c r="E145" i="42"/>
  <c r="D127" i="42"/>
  <c r="G133" i="27"/>
  <c r="F13" i="58"/>
  <c r="F225" i="58"/>
  <c r="F232" i="27" s="1"/>
  <c r="F173" i="27"/>
  <c r="D194" i="44"/>
  <c r="D193" i="27" s="1"/>
  <c r="G189" i="42"/>
  <c r="E173" i="42"/>
  <c r="F180" i="31"/>
  <c r="F226" i="31"/>
  <c r="F225" i="31" s="1"/>
  <c r="F108" i="31"/>
  <c r="F54" i="27"/>
  <c r="F228" i="58"/>
  <c r="D77" i="27"/>
  <c r="F217" i="58"/>
  <c r="F224" i="27" s="1"/>
  <c r="F225" i="27"/>
  <c r="G193" i="43"/>
  <c r="G177" i="43"/>
  <c r="G183" i="27"/>
  <c r="D199" i="42"/>
  <c r="E224" i="42"/>
  <c r="D224" i="42" s="1"/>
  <c r="E208" i="31"/>
  <c r="D81" i="31"/>
  <c r="F209" i="27"/>
  <c r="F209" i="44"/>
  <c r="G129" i="27"/>
  <c r="G123" i="44"/>
  <c r="D62" i="43"/>
  <c r="D64" i="27" s="1"/>
  <c r="D65" i="27"/>
  <c r="G56" i="27"/>
  <c r="G13" i="43"/>
  <c r="D107" i="42"/>
  <c r="E112" i="27"/>
  <c r="E183" i="44"/>
  <c r="E95" i="31"/>
  <c r="E211" i="43"/>
  <c r="D212" i="43"/>
  <c r="D217" i="27" s="1"/>
  <c r="F13" i="31"/>
  <c r="E213" i="44"/>
  <c r="D214" i="44"/>
  <c r="F13" i="43"/>
  <c r="D53" i="31"/>
  <c r="G232" i="44"/>
  <c r="D97" i="27"/>
  <c r="E217" i="27"/>
  <c r="D173" i="44"/>
  <c r="E212" i="27"/>
  <c r="E240" i="44"/>
  <c r="G221" i="58"/>
  <c r="G215" i="44"/>
  <c r="G213" i="27"/>
  <c r="D216" i="44"/>
  <c r="G196" i="58"/>
  <c r="D200" i="58"/>
  <c r="E114" i="27"/>
  <c r="E211" i="27"/>
  <c r="D176" i="58"/>
  <c r="D191" i="58" s="1"/>
  <c r="D201" i="42"/>
  <c r="G230" i="31"/>
  <c r="D230" i="31" s="1"/>
  <c r="D231" i="31"/>
  <c r="F233" i="31"/>
  <c r="F232" i="31" s="1"/>
  <c r="F194" i="31"/>
  <c r="F183" i="31"/>
  <c r="F229" i="31"/>
  <c r="F228" i="31" s="1"/>
  <c r="E165" i="27"/>
  <c r="E151" i="44"/>
  <c r="E151" i="27" s="1"/>
  <c r="D155" i="27"/>
  <c r="E199" i="44"/>
  <c r="F106" i="27"/>
  <c r="F199" i="58"/>
  <c r="F196" i="58" s="1"/>
  <c r="F223" i="58" s="1"/>
  <c r="F147" i="58"/>
  <c r="F206" i="58"/>
  <c r="F205" i="58" s="1"/>
  <c r="F230" i="58" s="1"/>
  <c r="G138" i="27"/>
  <c r="G133" i="58"/>
  <c r="D119" i="58"/>
  <c r="E119" i="58"/>
  <c r="E129" i="27"/>
  <c r="F191" i="58"/>
  <c r="F119" i="58"/>
  <c r="D110" i="58"/>
  <c r="D114" i="27" s="1"/>
  <c r="D127" i="44"/>
  <c r="E127" i="27"/>
  <c r="D139" i="43"/>
  <c r="E135" i="43"/>
  <c r="E141" i="27"/>
  <c r="D146" i="42"/>
  <c r="E152" i="27"/>
  <c r="D213" i="31"/>
  <c r="G187" i="31"/>
  <c r="D124" i="31"/>
  <c r="D223" i="44"/>
  <c r="D220" i="27" s="1"/>
  <c r="D221" i="27"/>
  <c r="F211" i="27"/>
  <c r="G188" i="27"/>
  <c r="G183" i="44"/>
  <c r="D184" i="44"/>
  <c r="D176" i="27"/>
  <c r="F159" i="27"/>
  <c r="F137" i="44"/>
  <c r="F143" i="27"/>
  <c r="D131" i="27"/>
  <c r="G121" i="27"/>
  <c r="D87" i="27"/>
  <c r="E236" i="27"/>
  <c r="D23" i="27"/>
  <c r="D18" i="27"/>
  <c r="D200" i="43"/>
  <c r="E198" i="43"/>
  <c r="E205" i="27"/>
  <c r="D157" i="43"/>
  <c r="E159" i="27"/>
  <c r="D116" i="43"/>
  <c r="D118" i="27" s="1"/>
  <c r="D119" i="27"/>
  <c r="D113" i="43"/>
  <c r="D115" i="27" s="1"/>
  <c r="D116" i="27"/>
  <c r="D194" i="27"/>
  <c r="G159" i="42"/>
  <c r="D169" i="42"/>
  <c r="D177" i="27" s="1"/>
  <c r="G177" i="27"/>
  <c r="E117" i="42"/>
  <c r="D121" i="42"/>
  <c r="G234" i="27"/>
  <c r="E232" i="43"/>
  <c r="G226" i="31"/>
  <c r="D181" i="31"/>
  <c r="D131" i="31"/>
  <c r="E121" i="31"/>
  <c r="F79" i="31"/>
  <c r="F78" i="31" s="1"/>
  <c r="G208" i="27"/>
  <c r="F124" i="27"/>
  <c r="D100" i="44"/>
  <c r="D100" i="27" s="1"/>
  <c r="G100" i="27"/>
  <c r="F59" i="27"/>
  <c r="E222" i="42"/>
  <c r="D222" i="42" s="1"/>
  <c r="E13" i="42"/>
  <c r="D13" i="42" s="1"/>
  <c r="D35" i="27"/>
  <c r="F226" i="58"/>
  <c r="G194" i="58"/>
  <c r="G222" i="58" s="1"/>
  <c r="D195" i="58"/>
  <c r="D194" i="58" s="1"/>
  <c r="D201" i="27" s="1"/>
  <c r="D88" i="42"/>
  <c r="E63" i="42"/>
  <c r="D63" i="42" s="1"/>
  <c r="D163" i="44"/>
  <c r="D220" i="31"/>
  <c r="F129" i="27"/>
  <c r="F118" i="27"/>
  <c r="F231" i="27"/>
  <c r="G230" i="43"/>
  <c r="F189" i="42"/>
  <c r="D74" i="27"/>
  <c r="F141" i="27"/>
  <c r="D152" i="27"/>
  <c r="AA49" i="84"/>
  <c r="D143" i="44"/>
  <c r="D137" i="44" s="1"/>
  <c r="D132" i="27"/>
  <c r="F97" i="27"/>
  <c r="D52" i="27"/>
  <c r="D21" i="27"/>
  <c r="D202" i="43"/>
  <c r="D57" i="43"/>
  <c r="D171" i="42"/>
  <c r="D159" i="42" s="1"/>
  <c r="D129" i="42"/>
  <c r="D135" i="27" s="1"/>
  <c r="D14" i="58"/>
  <c r="D225" i="42"/>
  <c r="D217" i="31"/>
  <c r="D14" i="31"/>
  <c r="AA17" i="84"/>
  <c r="G35" i="86"/>
  <c r="G32" i="87"/>
  <c r="D161" i="31"/>
  <c r="F183" i="44"/>
  <c r="D156" i="27"/>
  <c r="F103" i="27"/>
  <c r="D98" i="27"/>
  <c r="D56" i="44"/>
  <c r="D239" i="44" s="1"/>
  <c r="D236" i="27" s="1"/>
  <c r="D58" i="27"/>
  <c r="D48" i="27"/>
  <c r="D15" i="27"/>
  <c r="D199" i="43"/>
  <c r="D167" i="58"/>
  <c r="D39" i="58"/>
  <c r="D41" i="27" s="1"/>
  <c r="D65" i="43"/>
  <c r="D123" i="58"/>
  <c r="D137" i="58"/>
  <c r="D190" i="43"/>
  <c r="D195" i="27" s="1"/>
  <c r="D181" i="58"/>
  <c r="D229" i="43"/>
  <c r="E200" i="31"/>
  <c r="D200" i="31" s="1"/>
  <c r="D201" i="31"/>
  <c r="E222" i="31"/>
  <c r="F202" i="27"/>
  <c r="E204" i="27"/>
  <c r="F204" i="44"/>
  <c r="F214" i="31"/>
  <c r="F152" i="31"/>
  <c r="D211" i="31"/>
  <c r="E210" i="31"/>
  <c r="E13" i="31"/>
  <c r="G112" i="27"/>
  <c r="D235" i="44"/>
  <c r="E232" i="27"/>
  <c r="G235" i="31" l="1"/>
  <c r="G239" i="31" s="1"/>
  <c r="G232" i="31"/>
  <c r="D232" i="31" s="1"/>
  <c r="D42" i="31"/>
  <c r="D154" i="27"/>
  <c r="D133" i="58"/>
  <c r="D137" i="27" s="1"/>
  <c r="D161" i="58"/>
  <c r="G206" i="27"/>
  <c r="D43" i="31"/>
  <c r="G168" i="31"/>
  <c r="D233" i="31"/>
  <c r="D187" i="31"/>
  <c r="D152" i="31"/>
  <c r="D135" i="31"/>
  <c r="E137" i="27"/>
  <c r="D168" i="27"/>
  <c r="D59" i="27"/>
  <c r="D236" i="44"/>
  <c r="D233" i="27" s="1"/>
  <c r="D54" i="27"/>
  <c r="D222" i="31"/>
  <c r="D14" i="27"/>
  <c r="G167" i="27"/>
  <c r="D72" i="83"/>
  <c r="D80" i="83" s="1"/>
  <c r="D32" i="87"/>
  <c r="D173" i="31"/>
  <c r="D168" i="31" s="1"/>
  <c r="D206" i="31"/>
  <c r="D228" i="31"/>
  <c r="E168" i="31"/>
  <c r="D108" i="31"/>
  <c r="F236" i="31"/>
  <c r="F168" i="31"/>
  <c r="D79" i="31"/>
  <c r="D229" i="31"/>
  <c r="D95" i="31"/>
  <c r="D78" i="31"/>
  <c r="G205" i="31"/>
  <c r="F235" i="31"/>
  <c r="F204" i="31"/>
  <c r="D13" i="31"/>
  <c r="D210" i="31"/>
  <c r="D222" i="58"/>
  <c r="D206" i="27"/>
  <c r="D211" i="27"/>
  <c r="D207" i="27"/>
  <c r="D175" i="58"/>
  <c r="F206" i="27"/>
  <c r="D205" i="27"/>
  <c r="D173" i="27"/>
  <c r="D171" i="27"/>
  <c r="D200" i="27"/>
  <c r="D161" i="27"/>
  <c r="E190" i="58"/>
  <c r="D141" i="27"/>
  <c r="G137" i="27"/>
  <c r="D196" i="58"/>
  <c r="D190" i="58" s="1"/>
  <c r="G190" i="58"/>
  <c r="G201" i="27"/>
  <c r="G123" i="27"/>
  <c r="D199" i="27"/>
  <c r="D112" i="27"/>
  <c r="D113" i="27"/>
  <c r="F66" i="27"/>
  <c r="D13" i="58"/>
  <c r="D46" i="27"/>
  <c r="D232" i="27"/>
  <c r="G231" i="27"/>
  <c r="E220" i="58"/>
  <c r="E231" i="58" s="1"/>
  <c r="E231" i="27"/>
  <c r="D231" i="27"/>
  <c r="F182" i="27"/>
  <c r="D188" i="27"/>
  <c r="E182" i="27"/>
  <c r="G182" i="27"/>
  <c r="F167" i="27"/>
  <c r="D208" i="27"/>
  <c r="D209" i="27"/>
  <c r="E167" i="27"/>
  <c r="G151" i="27"/>
  <c r="F151" i="27"/>
  <c r="E201" i="27"/>
  <c r="F137" i="27"/>
  <c r="D224" i="43"/>
  <c r="D193" i="43"/>
  <c r="D133" i="27"/>
  <c r="D219" i="44"/>
  <c r="E203" i="27"/>
  <c r="G198" i="44"/>
  <c r="D143" i="27"/>
  <c r="G235" i="27"/>
  <c r="D204" i="44"/>
  <c r="D204" i="27"/>
  <c r="E123" i="27"/>
  <c r="F123" i="27"/>
  <c r="D124" i="27"/>
  <c r="D123" i="44"/>
  <c r="F232" i="44"/>
  <c r="F229" i="27" s="1"/>
  <c r="F67" i="27"/>
  <c r="D71" i="44"/>
  <c r="D71" i="27" s="1"/>
  <c r="E67" i="44"/>
  <c r="E71" i="27"/>
  <c r="D56" i="27"/>
  <c r="D13" i="44"/>
  <c r="E13" i="27"/>
  <c r="D183" i="27"/>
  <c r="D183" i="44"/>
  <c r="E198" i="27"/>
  <c r="E231" i="44"/>
  <c r="D231" i="44" s="1"/>
  <c r="G192" i="43"/>
  <c r="G198" i="27"/>
  <c r="G188" i="42"/>
  <c r="G219" i="42"/>
  <c r="E238" i="44"/>
  <c r="D213" i="44"/>
  <c r="D210" i="27" s="1"/>
  <c r="E210" i="27"/>
  <c r="D211" i="43"/>
  <c r="E216" i="27"/>
  <c r="E218" i="42"/>
  <c r="E198" i="44"/>
  <c r="G225" i="31"/>
  <c r="G236" i="31"/>
  <c r="D226" i="31"/>
  <c r="D121" i="31"/>
  <c r="D127" i="27"/>
  <c r="F190" i="58"/>
  <c r="G223" i="58"/>
  <c r="D223" i="58" s="1"/>
  <c r="G203" i="27"/>
  <c r="D221" i="58"/>
  <c r="D177" i="43"/>
  <c r="D202" i="27"/>
  <c r="G229" i="27"/>
  <c r="D13" i="43"/>
  <c r="G13" i="27"/>
  <c r="D230" i="43"/>
  <c r="F213" i="27"/>
  <c r="F207" i="43"/>
  <c r="D64" i="43"/>
  <c r="F219" i="42"/>
  <c r="F188" i="42"/>
  <c r="F236" i="44"/>
  <c r="F233" i="27" s="1"/>
  <c r="F208" i="27"/>
  <c r="F235" i="27"/>
  <c r="F198" i="27"/>
  <c r="D238" i="31"/>
  <c r="D237" i="44"/>
  <c r="D234" i="27" s="1"/>
  <c r="E234" i="27"/>
  <c r="D159" i="27"/>
  <c r="D149" i="43"/>
  <c r="D151" i="27" s="1"/>
  <c r="G212" i="27"/>
  <c r="G240" i="44"/>
  <c r="G237" i="27" s="1"/>
  <c r="D167" i="44"/>
  <c r="D167" i="27" s="1"/>
  <c r="D214" i="31"/>
  <c r="D198" i="43"/>
  <c r="G223" i="43"/>
  <c r="E225" i="43"/>
  <c r="E192" i="43"/>
  <c r="F221" i="58"/>
  <c r="F220" i="58" s="1"/>
  <c r="F231" i="58" s="1"/>
  <c r="D213" i="27"/>
  <c r="D215" i="44"/>
  <c r="E237" i="27"/>
  <c r="D199" i="44"/>
  <c r="F13" i="27"/>
  <c r="E237" i="31"/>
  <c r="D208" i="31"/>
  <c r="E205" i="31"/>
  <c r="E204" i="31" s="1"/>
  <c r="D117" i="42"/>
  <c r="D123" i="27" s="1"/>
  <c r="E233" i="27"/>
  <c r="F203" i="27"/>
  <c r="F233" i="44"/>
  <c r="F198" i="44"/>
  <c r="D233" i="44"/>
  <c r="D235" i="31" l="1"/>
  <c r="F239" i="31"/>
  <c r="D216" i="27"/>
  <c r="G220" i="58"/>
  <c r="G231" i="58" s="1"/>
  <c r="D192" i="43"/>
  <c r="G197" i="27"/>
  <c r="D203" i="27"/>
  <c r="G228" i="27"/>
  <c r="E66" i="44"/>
  <c r="D66" i="44" s="1"/>
  <c r="D66" i="27" s="1"/>
  <c r="E232" i="44"/>
  <c r="E230" i="44" s="1"/>
  <c r="E67" i="27"/>
  <c r="D67" i="44"/>
  <c r="D67" i="27" s="1"/>
  <c r="D13" i="27"/>
  <c r="D225" i="43"/>
  <c r="D230" i="27" s="1"/>
  <c r="E222" i="43"/>
  <c r="E230" i="27"/>
  <c r="E228" i="27"/>
  <c r="D198" i="27"/>
  <c r="D198" i="44"/>
  <c r="G222" i="43"/>
  <c r="G233" i="43" s="1"/>
  <c r="D223" i="43"/>
  <c r="G204" i="31"/>
  <c r="G240" i="31" s="1"/>
  <c r="D225" i="31"/>
  <c r="D238" i="44"/>
  <c r="D235" i="27" s="1"/>
  <c r="E235" i="27"/>
  <c r="D237" i="31"/>
  <c r="D205" i="31"/>
  <c r="F212" i="27"/>
  <c r="F232" i="43"/>
  <c r="F192" i="43"/>
  <c r="F197" i="27" s="1"/>
  <c r="D182" i="27"/>
  <c r="D240" i="44"/>
  <c r="D237" i="27" s="1"/>
  <c r="D212" i="27"/>
  <c r="E229" i="42"/>
  <c r="G218" i="42"/>
  <c r="G229" i="42" s="1"/>
  <c r="D219" i="42"/>
  <c r="G230" i="27"/>
  <c r="G230" i="44"/>
  <c r="F218" i="42"/>
  <c r="F229" i="42" s="1"/>
  <c r="F228" i="27"/>
  <c r="E197" i="27"/>
  <c r="F230" i="44"/>
  <c r="F230" i="27"/>
  <c r="D204" i="31" l="1"/>
  <c r="D239" i="31"/>
  <c r="D240" i="31"/>
  <c r="D220" i="58"/>
  <c r="D231" i="58" s="1"/>
  <c r="D197" i="27"/>
  <c r="D228" i="27"/>
  <c r="G227" i="27"/>
  <c r="E229" i="27"/>
  <c r="D232" i="44"/>
  <c r="D229" i="27" s="1"/>
  <c r="G241" i="44"/>
  <c r="G238" i="27" s="1"/>
  <c r="D230" i="44"/>
  <c r="D218" i="42"/>
  <c r="E233" i="43"/>
  <c r="D222" i="43"/>
  <c r="D233" i="43" s="1"/>
  <c r="D229" i="42"/>
  <c r="F222" i="43"/>
  <c r="F233" i="43" s="1"/>
  <c r="F237" i="27"/>
  <c r="E227" i="27"/>
  <c r="E241" i="44"/>
  <c r="F241" i="44"/>
  <c r="F238" i="27" l="1"/>
  <c r="F227" i="27"/>
  <c r="D241" i="44"/>
  <c r="D238" i="27" s="1"/>
  <c r="E238" i="27"/>
  <c r="D227" i="27"/>
  <c r="E66" i="27"/>
  <c r="E64" i="43"/>
  <c r="E92" i="43"/>
  <c r="E94" i="27"/>
</calcChain>
</file>

<file path=xl/sharedStrings.xml><?xml version="1.0" encoding="utf-8"?>
<sst xmlns="http://schemas.openxmlformats.org/spreadsheetml/2006/main" count="3723" uniqueCount="729">
  <si>
    <t>Iš viso</t>
  </si>
  <si>
    <t>Savivaldybės administracija</t>
  </si>
  <si>
    <t>Bažnyčios rėmimas</t>
  </si>
  <si>
    <t>Mokyklinio autobuso dalinis išlaikymas</t>
  </si>
  <si>
    <t>Žadvainių pagrindinė mokykla</t>
  </si>
  <si>
    <t>Rietavo Oginskių kultūros istorijos muziejus</t>
  </si>
  <si>
    <t>Rietavo seniūnija</t>
  </si>
  <si>
    <t>Tverų seniūnija</t>
  </si>
  <si>
    <t>Iš jų</t>
  </si>
  <si>
    <t>išlaidoms</t>
  </si>
  <si>
    <t>turtui įsigyti</t>
  </si>
  <si>
    <t>iš viso</t>
  </si>
  <si>
    <t>1.</t>
  </si>
  <si>
    <t>1.1.</t>
  </si>
  <si>
    <t>1.2.</t>
  </si>
  <si>
    <t>1.3.</t>
  </si>
  <si>
    <t>1.4.</t>
  </si>
  <si>
    <t>2.</t>
  </si>
  <si>
    <t>2.1.</t>
  </si>
  <si>
    <t>3.</t>
  </si>
  <si>
    <t>3.1.</t>
  </si>
  <si>
    <t>4.</t>
  </si>
  <si>
    <t>Žemės ūkio skyrius</t>
  </si>
  <si>
    <t>4.1.</t>
  </si>
  <si>
    <t>5.</t>
  </si>
  <si>
    <t>5.1.</t>
  </si>
  <si>
    <t>6.</t>
  </si>
  <si>
    <t>6.1.</t>
  </si>
  <si>
    <t>7.</t>
  </si>
  <si>
    <t>7.1.</t>
  </si>
  <si>
    <t>8.</t>
  </si>
  <si>
    <t>8.1.</t>
  </si>
  <si>
    <t>9.</t>
  </si>
  <si>
    <t>10.</t>
  </si>
  <si>
    <t>10.1.</t>
  </si>
  <si>
    <t>11.</t>
  </si>
  <si>
    <t>11.1.</t>
  </si>
  <si>
    <t>12.</t>
  </si>
  <si>
    <t>12.1.</t>
  </si>
  <si>
    <t>13.</t>
  </si>
  <si>
    <t>13.1.</t>
  </si>
  <si>
    <t>14.</t>
  </si>
  <si>
    <t>14.1.</t>
  </si>
  <si>
    <t>15.</t>
  </si>
  <si>
    <t>Rietavo kultūros centras</t>
  </si>
  <si>
    <t>15.1.</t>
  </si>
  <si>
    <t>16.</t>
  </si>
  <si>
    <t>16.1.</t>
  </si>
  <si>
    <t>16.2.</t>
  </si>
  <si>
    <t>17.</t>
  </si>
  <si>
    <t>Daugėdų seniūnija</t>
  </si>
  <si>
    <t>17.1.</t>
  </si>
  <si>
    <t>17.2.</t>
  </si>
  <si>
    <t>17.3.</t>
  </si>
  <si>
    <t>18.</t>
  </si>
  <si>
    <t>Medingėnų seniūnija</t>
  </si>
  <si>
    <t>18.1.</t>
  </si>
  <si>
    <t>18.2.</t>
  </si>
  <si>
    <t>19.</t>
  </si>
  <si>
    <t>Rietavo miesto seniūnija</t>
  </si>
  <si>
    <t>19.1.</t>
  </si>
  <si>
    <t>19.2.</t>
  </si>
  <si>
    <t>20.</t>
  </si>
  <si>
    <t>20.1.</t>
  </si>
  <si>
    <t>21.</t>
  </si>
  <si>
    <t>21.1.</t>
  </si>
  <si>
    <t>22.</t>
  </si>
  <si>
    <t>22.1.</t>
  </si>
  <si>
    <t>Mokestis savivaldybių asociacijai</t>
  </si>
  <si>
    <t>Smulkaus ir vidutinio verslo rėmimo programa</t>
  </si>
  <si>
    <t>1.5.</t>
  </si>
  <si>
    <t>Palūkanų dengimas</t>
  </si>
  <si>
    <t>Paskolos dengimas</t>
  </si>
  <si>
    <t>Nevyriausybinių  organizacijų rėmimo programa</t>
  </si>
  <si>
    <t>Aplinkos apsaugos rėmimo programa</t>
  </si>
  <si>
    <t>Kadastriniai matavimai ir teisinė registracija</t>
  </si>
  <si>
    <t>Programų rėmimas</t>
  </si>
  <si>
    <t>Mokslo ir studijų rėmimas</t>
  </si>
  <si>
    <t>Sporto rėmimas</t>
  </si>
  <si>
    <t>Būsto pritaikymas neįgaliesiems</t>
  </si>
  <si>
    <t>Vienkartinės pašalpos</t>
  </si>
  <si>
    <t>Rietavo parapijos senelių globos namai</t>
  </si>
  <si>
    <t>Tverų dienos centras</t>
  </si>
  <si>
    <t>Stacionari vaikų globa</t>
  </si>
  <si>
    <t>Globos lovos Rietavo PSPC</t>
  </si>
  <si>
    <t>Maisto produktų sandėliavimo išlaidos</t>
  </si>
  <si>
    <t>Neįgaliųjų organizacijų rėmimas</t>
  </si>
  <si>
    <t>Valdymas</t>
  </si>
  <si>
    <t>Komunalinis ūkis</t>
  </si>
  <si>
    <t>Biblioteka</t>
  </si>
  <si>
    <t>Gatvių apšvietimas</t>
  </si>
  <si>
    <t>.</t>
  </si>
  <si>
    <t>2.1.1.</t>
  </si>
  <si>
    <t>3.1.1.</t>
  </si>
  <si>
    <t>3.1.2.</t>
  </si>
  <si>
    <t>4.1.2.</t>
  </si>
  <si>
    <t>5.1.1.</t>
  </si>
  <si>
    <t>6.1.1.</t>
  </si>
  <si>
    <t>7.1.1.</t>
  </si>
  <si>
    <t>8.1.1.</t>
  </si>
  <si>
    <t>Visuomenės ugdymo programa</t>
  </si>
  <si>
    <t>Sveikatos, socialinės paramos ir paslaugų įgyvendinimo programa</t>
  </si>
  <si>
    <t>Savivaldybės veiklos funkcijų vykdymo, strategijos formavimo ir įgyvendinimo programa</t>
  </si>
  <si>
    <t>Valstybinės kalbos vartojimo ir taisyklingumo kontrolė</t>
  </si>
  <si>
    <t>1.3.1.</t>
  </si>
  <si>
    <t>Aplinkos apsaugos rėmimo specialioji programa</t>
  </si>
  <si>
    <t>Ekonominės plėtros programa</t>
  </si>
  <si>
    <t>Socialinių paslaugų centras</t>
  </si>
  <si>
    <t>Atliekų tvarkymo programa</t>
  </si>
  <si>
    <t>1.5.1.</t>
  </si>
  <si>
    <t>Asignavimų valdytojo  ir programos pavadinimas</t>
  </si>
  <si>
    <t>12.1.1.</t>
  </si>
  <si>
    <t>13.1.1.</t>
  </si>
  <si>
    <t>14.1.1.</t>
  </si>
  <si>
    <t>15.1.1.</t>
  </si>
  <si>
    <t>Kultūros namai</t>
  </si>
  <si>
    <t>16.1.1.</t>
  </si>
  <si>
    <t>16.2.1.</t>
  </si>
  <si>
    <t>17.1.1.</t>
  </si>
  <si>
    <t>17.2.1.</t>
  </si>
  <si>
    <t>17.3.1.</t>
  </si>
  <si>
    <t>18.1.1.</t>
  </si>
  <si>
    <t>18.2.1.</t>
  </si>
  <si>
    <t>19.1.1.</t>
  </si>
  <si>
    <t>20.1.1.</t>
  </si>
  <si>
    <t>21.1.1.</t>
  </si>
  <si>
    <t>Asignavimų iš viso pagal programas</t>
  </si>
  <si>
    <t>Aplinkos apsaugos rėmimo  programa</t>
  </si>
  <si>
    <t>1.6.</t>
  </si>
  <si>
    <t>1.6.1.</t>
  </si>
  <si>
    <t>01.</t>
  </si>
  <si>
    <t>09.</t>
  </si>
  <si>
    <t>02.</t>
  </si>
  <si>
    <t>04.</t>
  </si>
  <si>
    <t>03.</t>
  </si>
  <si>
    <t>05.</t>
  </si>
  <si>
    <t>07.</t>
  </si>
  <si>
    <t>Rietavo  seniūnija</t>
  </si>
  <si>
    <t>Socialinių paslaugų pirkimas, iš jų:</t>
  </si>
  <si>
    <t>1.7.</t>
  </si>
  <si>
    <t>1.7.1.</t>
  </si>
  <si>
    <t>Kultūros centras</t>
  </si>
  <si>
    <t>Turizmo plėtra</t>
  </si>
  <si>
    <t>Komunalinių atliekų surinkimo ir tvarkymo programa</t>
  </si>
  <si>
    <t>Paskolų valdymo programa</t>
  </si>
  <si>
    <t>1.8.</t>
  </si>
  <si>
    <t>Pajamos už patalpų nuomą</t>
  </si>
  <si>
    <t>4.1.1.1.</t>
  </si>
  <si>
    <t>9.8.1.9.</t>
  </si>
  <si>
    <t>8.6.1.9.</t>
  </si>
  <si>
    <t>9.8.1.1.</t>
  </si>
  <si>
    <t>8.2.1.6.</t>
  </si>
  <si>
    <t>9.6.1.1.</t>
  </si>
  <si>
    <t>8.1.1.2.</t>
  </si>
  <si>
    <t>8.4.1.1.</t>
  </si>
  <si>
    <t>1.3.2.1.</t>
  </si>
  <si>
    <t>8.4.1.2.</t>
  </si>
  <si>
    <t>8.2.1.7.</t>
  </si>
  <si>
    <t>4.7.3.1.</t>
  </si>
  <si>
    <t>4.1.1.2.</t>
  </si>
  <si>
    <t>10.9.1.1.</t>
  </si>
  <si>
    <t>Mokinių pavėžėjimo rėmimas</t>
  </si>
  <si>
    <t>PAGAL ASIGNAVIMŲ VALDYTOJUS IR PROGRAMAS</t>
  </si>
  <si>
    <t xml:space="preserve">Eil. </t>
  </si>
  <si>
    <t>Asignavimų valdytojo ir programos pavadinimas</t>
  </si>
  <si>
    <t>Nr.</t>
  </si>
  <si>
    <t xml:space="preserve"> Visuomenės ugdymo programa</t>
  </si>
  <si>
    <t>1.1.1.</t>
  </si>
  <si>
    <t>1.1.2.</t>
  </si>
  <si>
    <t>valstybinės (perduotos savivaldybėms) funkcijos</t>
  </si>
  <si>
    <t>1.1.3.</t>
  </si>
  <si>
    <t xml:space="preserve"> Savivaldybės veiklos funkcijų vykdymo, strategijos formavimo ir įgyvendinimo programa</t>
  </si>
  <si>
    <t>1.2.1.</t>
  </si>
  <si>
    <t xml:space="preserve"> Teritorijos planavimo ir turizmo plėtros programa</t>
  </si>
  <si>
    <t>1.4.1.</t>
  </si>
  <si>
    <t>08.</t>
  </si>
  <si>
    <t>1.8.1.</t>
  </si>
  <si>
    <t>1.9.</t>
  </si>
  <si>
    <t>1.9.1.</t>
  </si>
  <si>
    <t>Kaimo teritorijos vystymo ir žemės ūkio plėtros programa</t>
  </si>
  <si>
    <t>5.1.2.</t>
  </si>
  <si>
    <t>5.1.3.</t>
  </si>
  <si>
    <t>6.1.2.</t>
  </si>
  <si>
    <t>7.1.2.</t>
  </si>
  <si>
    <t>7.1.3.</t>
  </si>
  <si>
    <t>8.1.2.</t>
  </si>
  <si>
    <t>9.1.</t>
  </si>
  <si>
    <t>9.1.1.</t>
  </si>
  <si>
    <t>9.1.2.</t>
  </si>
  <si>
    <t>9.1.3.</t>
  </si>
  <si>
    <t>11.1.2.</t>
  </si>
  <si>
    <t>12.1.2.</t>
  </si>
  <si>
    <t>13.1.2.</t>
  </si>
  <si>
    <t>17.4.</t>
  </si>
  <si>
    <t>18.3.</t>
  </si>
  <si>
    <t>18.4.</t>
  </si>
  <si>
    <t>18.4.1.</t>
  </si>
  <si>
    <t>19.3.</t>
  </si>
  <si>
    <t>19.3.1.</t>
  </si>
  <si>
    <t>19.4.</t>
  </si>
  <si>
    <t>19.4.1.</t>
  </si>
  <si>
    <t>Tverų  seniūnija</t>
  </si>
  <si>
    <t>Seniūnijų suvestinė</t>
  </si>
  <si>
    <t>22.1.1.</t>
  </si>
  <si>
    <t>23.1.</t>
  </si>
  <si>
    <t xml:space="preserve">Asignavimų suvestinė pagal programas ir funkcijas </t>
  </si>
  <si>
    <t>Teritorijos planavimo ir turizmo plėtros programa</t>
  </si>
  <si>
    <t>Pagal funkcijas</t>
  </si>
  <si>
    <t>VISO</t>
  </si>
  <si>
    <t>10.6.1.1.</t>
  </si>
  <si>
    <t>10.7.1.1.</t>
  </si>
  <si>
    <t>10.1.2.40.</t>
  </si>
  <si>
    <t>10.2.1.40.</t>
  </si>
  <si>
    <t>10.4.1.40.</t>
  </si>
  <si>
    <t>10.1.2.2.</t>
  </si>
  <si>
    <t>Kontrolės ir audito tarnyba</t>
  </si>
  <si>
    <t>Centralizuotos priemonės (švietimas)</t>
  </si>
  <si>
    <t>3 priedas</t>
  </si>
  <si>
    <t>iš jų darbo užmokesčiui</t>
  </si>
  <si>
    <t>Kitos priemonės (kultūra)</t>
  </si>
  <si>
    <t>Keleiviniam transportui taikomų lengvatų kompensavimas</t>
  </si>
  <si>
    <t>Kitos Savivaldybės funkcijos</t>
  </si>
  <si>
    <t>14.2.</t>
  </si>
  <si>
    <t>15.2.</t>
  </si>
  <si>
    <t>15.2.1.</t>
  </si>
  <si>
    <t>6 priedas</t>
  </si>
  <si>
    <t>8.1.3.</t>
  </si>
  <si>
    <t>16.3.</t>
  </si>
  <si>
    <t>16.4.</t>
  </si>
  <si>
    <t>16.4.1.</t>
  </si>
  <si>
    <t>Savivaldos institucija</t>
  </si>
  <si>
    <t>Institucijos išlaikymas (valdymas)</t>
  </si>
  <si>
    <t>Institucijos išlaikymas (švietimas)</t>
  </si>
  <si>
    <t>Institucijos išlaikymas (kultūra)</t>
  </si>
  <si>
    <t>Socialinės pašalpos</t>
  </si>
  <si>
    <t>10.1.2.40</t>
  </si>
  <si>
    <t>6 priedo 1 dalis</t>
  </si>
  <si>
    <t>6 priedo 2 dalis</t>
  </si>
  <si>
    <t>Kompesacijos šildymui</t>
  </si>
  <si>
    <t>9.2.2.1.</t>
  </si>
  <si>
    <t>Socialinių pašalpų administravimas</t>
  </si>
  <si>
    <t>Rietavo Mykolo Kleopo Oginskio meno mokykla</t>
  </si>
  <si>
    <t>Ekono-minės klasifi-kacijos         kodas</t>
  </si>
  <si>
    <t>1.1.1.9.</t>
  </si>
  <si>
    <t>Progra-mos kodas</t>
  </si>
  <si>
    <t>Pajamos už atsitiktines paslaugas</t>
  </si>
  <si>
    <t>23.</t>
  </si>
  <si>
    <t>savarankiškosios Savivaldybės funkcijos</t>
  </si>
  <si>
    <t>Institucijos išlaikymas (sportas)</t>
  </si>
  <si>
    <t>15.3.</t>
  </si>
  <si>
    <t>15.3.1.</t>
  </si>
  <si>
    <t>įstaigų pajamos</t>
  </si>
  <si>
    <t>Savarankiškosios Savivaldybės funkcijos</t>
  </si>
  <si>
    <t>Organizacinės išlaidos</t>
  </si>
  <si>
    <t>Atviras jaunimo centras</t>
  </si>
  <si>
    <t>24.1.</t>
  </si>
  <si>
    <t>24.1.1.</t>
  </si>
  <si>
    <t>6.1.3.</t>
  </si>
  <si>
    <t>15.4.</t>
  </si>
  <si>
    <t>15.4.1.</t>
  </si>
  <si>
    <t>15.5.</t>
  </si>
  <si>
    <t>15.5.1.</t>
  </si>
  <si>
    <t>19.3.2.</t>
  </si>
  <si>
    <t>19.5.</t>
  </si>
  <si>
    <t>19.5.1.</t>
  </si>
  <si>
    <t>19.6.</t>
  </si>
  <si>
    <t>19.6.1.</t>
  </si>
  <si>
    <t xml:space="preserve">24. </t>
  </si>
  <si>
    <t>24.1.2.</t>
  </si>
  <si>
    <t>24.1.3.</t>
  </si>
  <si>
    <t>24.1.4.</t>
  </si>
  <si>
    <t>24.2.</t>
  </si>
  <si>
    <t>24.2.1.</t>
  </si>
  <si>
    <t>24.2.2.</t>
  </si>
  <si>
    <t>24.2.3.</t>
  </si>
  <si>
    <t>24.3.</t>
  </si>
  <si>
    <t>24.3.1.</t>
  </si>
  <si>
    <t>24.3.2.</t>
  </si>
  <si>
    <t>24.3.3.</t>
  </si>
  <si>
    <t>24.4.</t>
  </si>
  <si>
    <t>24.4.1.</t>
  </si>
  <si>
    <t>24.5.</t>
  </si>
  <si>
    <t>24.5.1.</t>
  </si>
  <si>
    <t>24.6.</t>
  </si>
  <si>
    <t>24.6.1.</t>
  </si>
  <si>
    <t>24.6.2.</t>
  </si>
  <si>
    <t>24.7.</t>
  </si>
  <si>
    <t>24.7.1.</t>
  </si>
  <si>
    <t>24.8.</t>
  </si>
  <si>
    <t>24.8.1.</t>
  </si>
  <si>
    <t>24.9.</t>
  </si>
  <si>
    <t>24.9.1.</t>
  </si>
  <si>
    <t>24.10.</t>
  </si>
  <si>
    <t>24.10.1.</t>
  </si>
  <si>
    <t>14.3.</t>
  </si>
  <si>
    <t>Rietavo savivaldybės Irenėjaus Oginskio viešoji biblioteka</t>
  </si>
  <si>
    <t>PASKIRSTYMAS PAGAL ASIGNAVIMŲ VALDYTOJUS IR PROGRAMAS (SUVESTINĖ)</t>
  </si>
  <si>
    <t>PASKIRSTYMAS PAGAL ASIGNAVIMŲ VALDYTOJUS IR PROGRAMAS (SB)</t>
  </si>
  <si>
    <t>valstybinės (valstybės perduotos savivaldybėms) funkcijos</t>
  </si>
  <si>
    <t>Eil. Nr.</t>
  </si>
  <si>
    <t>9.1.1.1.</t>
  </si>
  <si>
    <t>9.5.1.1.</t>
  </si>
  <si>
    <t>9.2.1.1.</t>
  </si>
  <si>
    <t>Teritorijos planavimas</t>
  </si>
  <si>
    <t>8.2.1.2.</t>
  </si>
  <si>
    <t>8.2.1.8.</t>
  </si>
  <si>
    <t>8.2.1.1.</t>
  </si>
  <si>
    <t>6.2.1.1.</t>
  </si>
  <si>
    <t>6.4.1.1.</t>
  </si>
  <si>
    <t>5.3.1.3.</t>
  </si>
  <si>
    <t>5.1.1.1.</t>
  </si>
  <si>
    <t>1.7.1.1.</t>
  </si>
  <si>
    <t>Keleivių pavėžėjimo vietinio susisiekimo maršrutais nuostoliams kompensuoti</t>
  </si>
  <si>
    <t>4.5.1.1.</t>
  </si>
  <si>
    <t xml:space="preserve">4.1.3. </t>
  </si>
  <si>
    <t>82.1.8.</t>
  </si>
  <si>
    <t>15.2.2.</t>
  </si>
  <si>
    <t>18.5.</t>
  </si>
  <si>
    <t>18.5.1.</t>
  </si>
  <si>
    <t>įstaigos pajamos</t>
  </si>
  <si>
    <t>PASKIRSTYMAS PAGAL ASIGNAVIMŲ VALDYTOJUS IR PROGRAMAS (SKOLINTOS LĖŠOS)</t>
  </si>
  <si>
    <t>6 priedo 4 dalis</t>
  </si>
  <si>
    <t>24.</t>
  </si>
  <si>
    <t>25.</t>
  </si>
  <si>
    <t>26.</t>
  </si>
  <si>
    <t>Kreditų ir palūkanų apmokėjimas</t>
  </si>
  <si>
    <t>Kompensacijų administravimas</t>
  </si>
  <si>
    <t>1.3.2.</t>
  </si>
  <si>
    <t>1.3.3.</t>
  </si>
  <si>
    <t>(Tūkst. Eur)</t>
  </si>
  <si>
    <t>( Tūkst. Eur)</t>
  </si>
  <si>
    <t>Palūkanų mokėjimas</t>
  </si>
  <si>
    <t xml:space="preserve"> VYKDYTI PASKIRSTYMAS PAGAL ASIGNAVIMŲ VALDYTOJUS IR PROGRAMAS (SB)</t>
  </si>
  <si>
    <t>4.5.1.2.</t>
  </si>
  <si>
    <t>Vietinės reikšmės kelių priežūra ir plėtra</t>
  </si>
  <si>
    <t>6 priedo 3 dalis</t>
  </si>
  <si>
    <t xml:space="preserve">Asignavimai iš viso be paskolų </t>
  </si>
  <si>
    <t>Neformalus vaikų švietimas</t>
  </si>
  <si>
    <t>Programų rėmimas (TVIC)</t>
  </si>
  <si>
    <t>PASKIRSTYMAS PAGAL ASIGNAVIMŲ VALDYTOJUS IR PROGRAMAS (DOTACIJOS)</t>
  </si>
  <si>
    <t>Savivaldybės ir socialinio būsto plėtra</t>
  </si>
  <si>
    <t>Rietavo savivaldybės priešgaisrinė tarnyba</t>
  </si>
  <si>
    <t>Paskolų valdymo programa (palūkanos)</t>
  </si>
  <si>
    <t>17.4.1.</t>
  </si>
  <si>
    <t>Socialinio būsto plėtra</t>
  </si>
  <si>
    <t>1.1.1.2.</t>
  </si>
  <si>
    <t>1.6.1.2.</t>
  </si>
  <si>
    <t>14.4.</t>
  </si>
  <si>
    <t>Rietavo lopšelis-darželis</t>
  </si>
  <si>
    <t>Seniūnijos ─ iš viso</t>
  </si>
  <si>
    <t>Stacionari asmenų su sunkia negalia globa</t>
  </si>
  <si>
    <t>Gyventojams suteiktų lengvatų kompensavimas</t>
  </si>
  <si>
    <t>Seniūnijos ─  iš viso</t>
  </si>
  <si>
    <t>Bendrojo lavinimo m-klos ir gimnazijos ─ iš viso</t>
  </si>
  <si>
    <t>Asignavimai iš viso be paskolų</t>
  </si>
  <si>
    <t>4.2.1.5.</t>
  </si>
  <si>
    <t>Kitos paramos žemės ūkiui priemonės</t>
  </si>
  <si>
    <t>14.5.</t>
  </si>
  <si>
    <t>15.3.2.</t>
  </si>
  <si>
    <t>16.3.2.</t>
  </si>
  <si>
    <t>Rietavo savivaldybės tarybos</t>
  </si>
  <si>
    <t>10.1.1.</t>
  </si>
  <si>
    <t>10.1.2.</t>
  </si>
  <si>
    <t>10.1.3.</t>
  </si>
  <si>
    <t>14.2.1.</t>
  </si>
  <si>
    <t>14.2.2.</t>
  </si>
  <si>
    <t>14.3.1.</t>
  </si>
  <si>
    <t>14.3.2.</t>
  </si>
  <si>
    <t>14.4.1.</t>
  </si>
  <si>
    <t>14.5.1.</t>
  </si>
  <si>
    <t>16.1.2.</t>
  </si>
  <si>
    <t>16.1.3.</t>
  </si>
  <si>
    <t>17.2.2.</t>
  </si>
  <si>
    <t>17.5.</t>
  </si>
  <si>
    <t>17.5.1.</t>
  </si>
  <si>
    <t>17.5.2.</t>
  </si>
  <si>
    <t>18.3.1.</t>
  </si>
  <si>
    <t>19.2.1.</t>
  </si>
  <si>
    <t>20.1.3.</t>
  </si>
  <si>
    <t>20.1.2.</t>
  </si>
  <si>
    <t>20.2.</t>
  </si>
  <si>
    <t>20.2.1.</t>
  </si>
  <si>
    <t>23.1.1</t>
  </si>
  <si>
    <t>23.1.2.</t>
  </si>
  <si>
    <t>Užimtumo didnimo programa</t>
  </si>
  <si>
    <t>Užimtumo didinimo programa</t>
  </si>
  <si>
    <t>16.5.</t>
  </si>
  <si>
    <t>Palūkanų grąžinimas</t>
  </si>
  <si>
    <t>Lauryno Ivinskio gimnazija</t>
  </si>
  <si>
    <t>Jaunimo teisių apsauga</t>
  </si>
  <si>
    <t>7.4.1.2.</t>
  </si>
  <si>
    <t>Palūkanų ir paskolos grąžinimas</t>
  </si>
  <si>
    <t xml:space="preserve">Paskolų valdymo programa </t>
  </si>
  <si>
    <t xml:space="preserve">19.5. </t>
  </si>
  <si>
    <t>21.1.2.</t>
  </si>
  <si>
    <t xml:space="preserve">19.4. </t>
  </si>
  <si>
    <t>Rietavo sav. Tverų gimnazija</t>
  </si>
  <si>
    <t>Rietavo miesto Pamiškės gatvės techninių parametrų gerinimas</t>
  </si>
  <si>
    <t>Europos Sąjungos finansinės paramos lėšos</t>
  </si>
  <si>
    <t>Sveikos gyvensenos skatinimas Rietavo savivaldybėje</t>
  </si>
  <si>
    <t xml:space="preserve">                            Rietavo savivaldybės tarybos</t>
  </si>
  <si>
    <t>Civilinės būklės aktų registravimas</t>
  </si>
  <si>
    <t>Žemės ūkio funkcijų administravimas</t>
  </si>
  <si>
    <t>25.1.</t>
  </si>
  <si>
    <t>25.2.</t>
  </si>
  <si>
    <t>25.3.</t>
  </si>
  <si>
    <t>25.4.</t>
  </si>
  <si>
    <t>25.5.</t>
  </si>
  <si>
    <t>25.6.</t>
  </si>
  <si>
    <t>25.8.</t>
  </si>
  <si>
    <t>25.9.</t>
  </si>
  <si>
    <t>25.10.</t>
  </si>
  <si>
    <t>Jaunimo užimtumo didinimo programa</t>
  </si>
  <si>
    <t>Finansų skyrius</t>
  </si>
  <si>
    <t>Kutūros vertybių apsauga</t>
  </si>
  <si>
    <t xml:space="preserve">19.6. </t>
  </si>
  <si>
    <t xml:space="preserve">25.7. </t>
  </si>
  <si>
    <t>25.7.</t>
  </si>
  <si>
    <t>lėšos ugdymo reikmėms finansuoti</t>
  </si>
  <si>
    <t>1.10.</t>
  </si>
  <si>
    <t>Užimtumo programai finansuoti</t>
  </si>
  <si>
    <t>1.10.1.</t>
  </si>
  <si>
    <t>18.3.2.</t>
  </si>
  <si>
    <t>18.6.</t>
  </si>
  <si>
    <t>18.6.1.</t>
  </si>
  <si>
    <t>19.4.2.</t>
  </si>
  <si>
    <t>19.7.</t>
  </si>
  <si>
    <t>19.7.1.</t>
  </si>
  <si>
    <t>kompensacijų administravimas</t>
  </si>
  <si>
    <t>24.7.2.</t>
  </si>
  <si>
    <t>19.3.3.</t>
  </si>
  <si>
    <t>Socialinių reikalų ir civilinės metrikacijos skyrius</t>
  </si>
  <si>
    <t>Projektavimo ir rekonstrukcijos darbai</t>
  </si>
  <si>
    <t>06.</t>
  </si>
  <si>
    <t xml:space="preserve">Dalyvaujamojo biudžeto įgalinimas baltijos jūros regione, projektas </t>
  </si>
  <si>
    <t xml:space="preserve">PAJAMOS </t>
  </si>
  <si>
    <t>2020 m. tūkst. Eur</t>
  </si>
  <si>
    <t>Gyventojų pajamų mokestis</t>
  </si>
  <si>
    <t>Turto mokesčiai</t>
  </si>
  <si>
    <t>Fizinių ir juridinių asmenų žemės mokestis</t>
  </si>
  <si>
    <t>Fizinių ir juridinių asmenų nekilnojamojo turto mokestis</t>
  </si>
  <si>
    <t>Prekių ir paslaugų mokesčiai</t>
  </si>
  <si>
    <t>Mokestis už aplinkos teršimą</t>
  </si>
  <si>
    <t>Kiti mokesčiai už valstybinius gamtos išteklius</t>
  </si>
  <si>
    <t>Mokestis už medžiojamųjų gyvūnų išteklių naudojimą</t>
  </si>
  <si>
    <t>Rinkliavos, iš jų:</t>
  </si>
  <si>
    <t>valstybinė rinkliava</t>
  </si>
  <si>
    <t>Turto pajamos</t>
  </si>
  <si>
    <t>Nuomos mokestis už valstybinę žemę ir valstybinio vidaus vandenų fondo vandens telkinius</t>
  </si>
  <si>
    <t>Biudžetinių įstaigų pajamos</t>
  </si>
  <si>
    <t>Įmokos už išlaikymą švietimo, socialinės apsaugos ir kitose įstaigose</t>
  </si>
  <si>
    <t>Kitos pajamos</t>
  </si>
  <si>
    <t>Ilgalaikio turto realizavimo pajamos</t>
  </si>
  <si>
    <t>Iš viso (1+2+5+13+15+19+20)</t>
  </si>
  <si>
    <t>Dotacijos  (23+49+50)</t>
  </si>
  <si>
    <t>Specialioji tikslinė dotacija (24+25)</t>
  </si>
  <si>
    <t>Ugdymo reikmėms finansuoti</t>
  </si>
  <si>
    <t>Valstybinėms (perduotoms savivaldybėms) funkcijoms vykdyti, iš jų:</t>
  </si>
  <si>
    <t xml:space="preserve">Žemės ūkio funkcijoms </t>
  </si>
  <si>
    <t>27.</t>
  </si>
  <si>
    <t>Valstybinės žemės ir kito valstybinio turto valdymui naudojimui ir disponavimui patikėjimo teise</t>
  </si>
  <si>
    <t>28.</t>
  </si>
  <si>
    <t>Savivaldybės erdvinių duomenų rinkinio tvarkymo funkcijai įgyvendinti</t>
  </si>
  <si>
    <t>29.</t>
  </si>
  <si>
    <t>Socialinėms išmokoms ir kompensacijoms skaičiuoti ir mokėti</t>
  </si>
  <si>
    <t>30.</t>
  </si>
  <si>
    <t>Socialinei paramai mokiniams</t>
  </si>
  <si>
    <t>31.</t>
  </si>
  <si>
    <t>Socialinėms paslaugoms</t>
  </si>
  <si>
    <t>32.</t>
  </si>
  <si>
    <t>Užimtumo didinimo programai įgyvendinti</t>
  </si>
  <si>
    <t>33.</t>
  </si>
  <si>
    <t>Būsto nuomos ar išperkamosios būsto nuomos mokesčių dalies kompensacijai</t>
  </si>
  <si>
    <t>34.</t>
  </si>
  <si>
    <t xml:space="preserve">Jaunimo teisių apsaugai </t>
  </si>
  <si>
    <t>35.</t>
  </si>
  <si>
    <t>Gyventojų registro tvarkymui ir duomenų valstybės registrui teikimui</t>
  </si>
  <si>
    <t>36.</t>
  </si>
  <si>
    <t>Civilinės būklės aktų registravimui</t>
  </si>
  <si>
    <t>37.</t>
  </si>
  <si>
    <t>Pirminei teisinei pagalbai</t>
  </si>
  <si>
    <t>38.</t>
  </si>
  <si>
    <t>Civilinės saugos organizavimui</t>
  </si>
  <si>
    <t>39.</t>
  </si>
  <si>
    <t>Priešgaisrinių tarnybų organizavimui</t>
  </si>
  <si>
    <t>40.</t>
  </si>
  <si>
    <t>Gyvenamosios vietos deklaravimui</t>
  </si>
  <si>
    <t>41.</t>
  </si>
  <si>
    <t>Valstybinės kalbos vartojimo ir taisyklingumo kontrolei</t>
  </si>
  <si>
    <t>42.</t>
  </si>
  <si>
    <t>Archyvinių dokumentų tvarkymui</t>
  </si>
  <si>
    <t>43.</t>
  </si>
  <si>
    <t>Mobilizacijos administravimui</t>
  </si>
  <si>
    <t>44.</t>
  </si>
  <si>
    <t>Duomenų teikimui suteiktos pagalbos registrui</t>
  </si>
  <si>
    <t>46.</t>
  </si>
  <si>
    <t>Visuomenės sveikatos stiprinimui ir stebėsenai</t>
  </si>
  <si>
    <t>47.</t>
  </si>
  <si>
    <t>Savižudybių prevencijos priemonių įgyvendinimui</t>
  </si>
  <si>
    <t>48.</t>
  </si>
  <si>
    <t>Neveiksnių asmenų būklės peržiūrėjimui užtikrinti</t>
  </si>
  <si>
    <t>49.</t>
  </si>
  <si>
    <t>Europos Sąjungos finansinės paramos lėšos, iš jų:</t>
  </si>
  <si>
    <t>49.1.</t>
  </si>
  <si>
    <t>49.2.</t>
  </si>
  <si>
    <t xml:space="preserve">Integralios pagalbos į namus teikimas </t>
  </si>
  <si>
    <t>49.3.</t>
  </si>
  <si>
    <t>49.4.</t>
  </si>
  <si>
    <t xml:space="preserve">Kompleksinės paslaugos kiekvienai Rietavo savivaldybės šeimai </t>
  </si>
  <si>
    <t>49.5.</t>
  </si>
  <si>
    <t>49.9.</t>
  </si>
  <si>
    <t>49.10.</t>
  </si>
  <si>
    <t xml:space="preserve">Rietavo miesto viešųjų erdvių kompleksinis sutvarkymas </t>
  </si>
  <si>
    <t xml:space="preserve">Rietavo kunigaikščių Oginskių dvarvietės sutvarkymas ir pritaikymas bendruomeniniams poreikiams, naujų paslaugų teikimui </t>
  </si>
  <si>
    <t xml:space="preserve">Specialioji tikslinė dotacija </t>
  </si>
  <si>
    <t xml:space="preserve">51.1. </t>
  </si>
  <si>
    <t>52.</t>
  </si>
  <si>
    <t>Iš viso pajamų  (21+22)</t>
  </si>
  <si>
    <t>53.</t>
  </si>
  <si>
    <t>Likučiai metų pradžioje, skirti išlaidoms dengti</t>
  </si>
  <si>
    <t>53.1.</t>
  </si>
  <si>
    <t>Aplinkos apsaugos programos likučiai išlaidoms dengti</t>
  </si>
  <si>
    <t>53.2.</t>
  </si>
  <si>
    <t>Biudžeto lėšų likučiai išlaidoms dengti</t>
  </si>
  <si>
    <t>53.3.</t>
  </si>
  <si>
    <t>Būsto ir statinių pardavimo pajamos</t>
  </si>
  <si>
    <t>53.4.</t>
  </si>
  <si>
    <t>Žemės realizavimo pajamos</t>
  </si>
  <si>
    <t>53.5.</t>
  </si>
  <si>
    <t>54.</t>
  </si>
  <si>
    <t>Skolintos lėšos</t>
  </si>
  <si>
    <t>18.3.3.</t>
  </si>
  <si>
    <t>Įstaigų pajamos</t>
  </si>
  <si>
    <t xml:space="preserve">"Dalyvaujamojo biudžeto įgalinimas Baltijos jūros regione", projektas </t>
  </si>
  <si>
    <r>
      <rPr>
        <sz val="10"/>
        <color indexed="8"/>
        <rFont val="Calibri"/>
        <family val="2"/>
        <charset val="186"/>
      </rPr>
      <t>„</t>
    </r>
    <r>
      <rPr>
        <i/>
        <sz val="10"/>
        <color indexed="8"/>
        <rFont val="Arial"/>
        <family val="2"/>
        <charset val="186"/>
      </rPr>
      <t xml:space="preserve">Kompleksinės paslaugos kiekvienai Rietavo savivaldybės šeimai" (projektas)  </t>
    </r>
  </si>
  <si>
    <t>„Bendruomeninių vaikų globos namų ir dienos centro plėtra" (projektas)</t>
  </si>
  <si>
    <t>„Sveikos gyvensenos skatinimas Rietavo savivaldybėje" (projektas)</t>
  </si>
  <si>
    <t>Kompensacijos šaltam vandeniui</t>
  </si>
  <si>
    <t>Kompensacijos kietam kurui</t>
  </si>
  <si>
    <t>Kompensacijos karštam vandeniui</t>
  </si>
  <si>
    <t xml:space="preserve">                                                                                         Rietavo savivaldybės tarybos</t>
  </si>
  <si>
    <t xml:space="preserve">                         Rietavo savivaldybės tarybos</t>
  </si>
  <si>
    <t xml:space="preserve">                          Rietavo savivaldybės tarybos</t>
  </si>
  <si>
    <t>VŠĮ "Veiklus Rietavas"</t>
  </si>
  <si>
    <t>8.1.1.1.</t>
  </si>
  <si>
    <t>Suaugusiųjų neformalus švietimas</t>
  </si>
  <si>
    <t>3.2.</t>
  </si>
  <si>
    <t>50.</t>
  </si>
  <si>
    <t>50.1.</t>
  </si>
  <si>
    <t>50.2.</t>
  </si>
  <si>
    <t>Neformaliojo vaikų švietimo paslaugų plėtrai</t>
  </si>
  <si>
    <t>Akredituotos vaikų dienos socialinės priežiūros teikimui finansuoti</t>
  </si>
  <si>
    <t>16.6.</t>
  </si>
  <si>
    <t>Viešosioms bibliotekoms dokumentams įsigyti</t>
  </si>
  <si>
    <t>19.5.2.</t>
  </si>
  <si>
    <t>Užimtumo rėmimas</t>
  </si>
  <si>
    <t>Tarpinstitucinio kordinatoriaus paregybei išlaikyti</t>
  </si>
  <si>
    <t>50.7.</t>
  </si>
  <si>
    <r>
      <rPr>
        <sz val="10"/>
        <rFont val="Calibri"/>
        <family val="2"/>
        <charset val="186"/>
      </rPr>
      <t>„</t>
    </r>
    <r>
      <rPr>
        <i/>
        <sz val="10"/>
        <rFont val="Arial"/>
        <family val="2"/>
        <charset val="186"/>
      </rPr>
      <t xml:space="preserve">Kompleksinės paslaugos kiekvienai Rietavo savivaldybės šeimai" (projektas)  </t>
    </r>
  </si>
  <si>
    <t>Tverų gaisrinės pastato rekonstrukcijai</t>
  </si>
  <si>
    <t>Kelių priežiūros ir plėtros programos finansavimas  vietinės reikšmės keliams</t>
  </si>
  <si>
    <t>Rietavo PSPC vakcinavimo kompensavimas</t>
  </si>
  <si>
    <t>FUNKCIJOMS VYKDYTI PASKIRSTYMAS PAGAL ASIGNAVIMŲ VALDYTOJUS IR PROGRAMAS</t>
  </si>
  <si>
    <t>Asignavimų valdytojai                          ir                         išlaidų pavadinimas</t>
  </si>
  <si>
    <t>PROGRAMOS PAVADINIMAS</t>
  </si>
  <si>
    <t>7 programa</t>
  </si>
  <si>
    <t>1 progr.</t>
  </si>
  <si>
    <t>2 progr.</t>
  </si>
  <si>
    <t>8 progr.</t>
  </si>
  <si>
    <t>2 programa</t>
  </si>
  <si>
    <t>Gyv. registro tvarkymas ir duomenų valstybės registrui teikimas</t>
  </si>
  <si>
    <t>Civilinės būklės aktų registra- vimas</t>
  </si>
  <si>
    <t>Civilinės saugos organiza-vimas</t>
  </si>
  <si>
    <t>Priešgais-rinių tarnybų organiza-vimui</t>
  </si>
  <si>
    <t>Valsty- binės kalbos vartojimo ir taisyklin-gumo kontrolė</t>
  </si>
  <si>
    <t>Archy-vinių   doku - mentų tvarky -mas</t>
  </si>
  <si>
    <t>Mobiliza-cijos administ-ravimas</t>
  </si>
  <si>
    <t>Pirminė teisinė pagalba</t>
  </si>
  <si>
    <t>Gyvena-mosios vietos deklara-vimas</t>
  </si>
  <si>
    <t>Erdvi -nių duome - nų tvarky-mas</t>
  </si>
  <si>
    <t>Duomenų teikimas Valsty-  bės suteiktos pagalbos registrui</t>
  </si>
  <si>
    <t>Žemės ūkio funkci - jų administ-ravimas</t>
  </si>
  <si>
    <t>Žemės ūkio funkcijų vykdy-mas</t>
  </si>
  <si>
    <t>Būsto nuomos ar išperk. būsto nuomos dalies kompens.</t>
  </si>
  <si>
    <t>Pašalpų ir kompen-sacijų skaičiavi-mas ir mokėjimas  iš viso</t>
  </si>
  <si>
    <t xml:space="preserve">Soc. parama moki- niams </t>
  </si>
  <si>
    <t>Sociali-nės paslau-gos</t>
  </si>
  <si>
    <t xml:space="preserve">Mokinių sveika-tos priežiūra </t>
  </si>
  <si>
    <t>Visuo-menės sveikatos stiprinimas ir stebė-sena</t>
  </si>
  <si>
    <t>Savižudy-bių prevenci-jos prioritetai</t>
  </si>
  <si>
    <t>Asmens sveikatos priežiūros kokybės užtikrini-mas</t>
  </si>
  <si>
    <t>Administracija</t>
  </si>
  <si>
    <t xml:space="preserve">išlaidoms </t>
  </si>
  <si>
    <t>darbo užmokesčiui</t>
  </si>
  <si>
    <t>Socialinių reikalų ir metrikacijos skyrius</t>
  </si>
  <si>
    <t>Priešgaisrinė tarnyba</t>
  </si>
  <si>
    <t>DU</t>
  </si>
  <si>
    <t>PASTABA:</t>
  </si>
  <si>
    <t>Vaikų vasaros stovyklos</t>
  </si>
  <si>
    <t xml:space="preserve">7 priedas </t>
  </si>
  <si>
    <t>PASKIRSTYMAS</t>
  </si>
  <si>
    <t>Asignavimų valdytojai ir programos pavadinimas</t>
  </si>
  <si>
    <t>Progra - mos   kodas</t>
  </si>
  <si>
    <t xml:space="preserve">iš jų darbo </t>
  </si>
  <si>
    <t>užmokesčiui</t>
  </si>
  <si>
    <t>Seniūnijos  iš viso</t>
  </si>
  <si>
    <t xml:space="preserve"> Iš viso  Savivaldybės veiklos funkcijų vykdymo, strategijos formavimo ir įgyvendinimo programai</t>
  </si>
  <si>
    <t>2.2.</t>
  </si>
  <si>
    <t>2.3.</t>
  </si>
  <si>
    <t>2.4.</t>
  </si>
  <si>
    <t>2.6.</t>
  </si>
  <si>
    <r>
      <t xml:space="preserve">Bendrojo lavinimo m-klos ir gimnazijos </t>
    </r>
    <r>
      <rPr>
        <b/>
        <sz val="10"/>
        <color indexed="8"/>
        <rFont val="Arial"/>
        <family val="2"/>
        <charset val="186"/>
      </rPr>
      <t>─ iš viso</t>
    </r>
  </si>
  <si>
    <t>2.7.</t>
  </si>
  <si>
    <t>2.8.</t>
  </si>
  <si>
    <t>2.9.</t>
  </si>
  <si>
    <t>Iš viso Visuomenės ugdymo programai</t>
  </si>
  <si>
    <t>Iš viso Sveikatos, socialinės paramos ir paslaugų įgyvendinimo programai</t>
  </si>
  <si>
    <t>2 priedas</t>
  </si>
  <si>
    <t xml:space="preserve">IŠ SAVIVALDYBĖS BIUDŽETO IŠLAIKOMŲ ĮSTAIGŲ </t>
  </si>
  <si>
    <t>PAJAMŲ UŽ TEIKIAMAS PASLAUGAS IR PATALPŲ NUOMĄ</t>
  </si>
  <si>
    <t>Tūkst. Eur</t>
  </si>
  <si>
    <t>Eil.   Nr.</t>
  </si>
  <si>
    <t>Įstaigos pavadinimas</t>
  </si>
  <si>
    <t>Įmokos už išlaikymą švietimo įstaigose</t>
  </si>
  <si>
    <t>Bendrojo lavinimo mokyklos</t>
  </si>
  <si>
    <t>Seniūnijos</t>
  </si>
  <si>
    <t>5.2.</t>
  </si>
  <si>
    <t>5.3.</t>
  </si>
  <si>
    <t>5.4.</t>
  </si>
  <si>
    <t>5.5.</t>
  </si>
  <si>
    <t>Įstaigos</t>
  </si>
  <si>
    <t>6.2.</t>
  </si>
  <si>
    <t>6.3.</t>
  </si>
  <si>
    <t>6.4.</t>
  </si>
  <si>
    <t xml:space="preserve">Iš viso </t>
  </si>
  <si>
    <t>sprendimo Nr. T1-</t>
  </si>
  <si>
    <t xml:space="preserve">                 sprendimo Nr. T1 -</t>
  </si>
  <si>
    <t>Asmeninei pagalbai teikti ir administruoti (neįgaliųjų socialinė integracija)</t>
  </si>
  <si>
    <t>Bendruomeninių apgyvendinimo ir užimtumo paslaugų asmenims su proto ir psichikos negalia plėtra Rietavo savivaldybėje</t>
  </si>
  <si>
    <t>Neįgaliųjų socialinė integracija</t>
  </si>
  <si>
    <t>5 priedas</t>
  </si>
  <si>
    <t xml:space="preserve"> PASKIRSTYMAS </t>
  </si>
  <si>
    <t>Asignavimų valdytojai ir visuomenės ugdymo programa</t>
  </si>
  <si>
    <t>ugdymo reikmėms finansuoti</t>
  </si>
  <si>
    <t>Asignavimų iš viso</t>
  </si>
  <si>
    <t>10.1.2.1.</t>
  </si>
  <si>
    <t>Bedarbių užimtumas</t>
  </si>
  <si>
    <r>
      <rPr>
        <sz val="10"/>
        <rFont val="Arial"/>
        <family val="2"/>
      </rPr>
      <t>„</t>
    </r>
    <r>
      <rPr>
        <i/>
        <sz val="10"/>
        <rFont val="Arial"/>
        <family val="2"/>
      </rPr>
      <t xml:space="preserve">Kompleksinės paslaugos kiekvienai Rietavo savivaldybės šeimai" (projektas)  </t>
    </r>
  </si>
  <si>
    <t>vietinė rinkliava</t>
  </si>
  <si>
    <t>Pedagoginių darbuotojų, išlaikomų iš savivaldybės biudžeto lėšų, darbo užmokesčiui didinti</t>
  </si>
  <si>
    <t xml:space="preserve">8 priedas </t>
  </si>
  <si>
    <t>Seniūnijos iš viso</t>
  </si>
  <si>
    <t xml:space="preserve"> Iš viso Savivaldybės veiklos funkcijų vykdymo, strategijos formavimo ir įgyvendinimo programai</t>
  </si>
  <si>
    <t>Savivaldybės priskirtai valstybinei žemei ir kitam valsdstybiniam turtui valdyti, naudoti ir disponuoti jo patikėjimo teise</t>
  </si>
  <si>
    <t>1.6.2.</t>
  </si>
  <si>
    <t>17.6.</t>
  </si>
  <si>
    <t>Dalyvaujamojo biudžeto įgalinimas Baltijos jūros regione</t>
  </si>
  <si>
    <t>Mokymo lėšos</t>
  </si>
  <si>
    <t>Valstybinėm funkcijom</t>
  </si>
  <si>
    <t>Savarankiškom funkcijom</t>
  </si>
  <si>
    <t xml:space="preserve">RIETAVO SAVIVALDYBĖS 2022 METŲ SPECIALIOSIOS TIKSLINĖS DOTACIJOS VALSTYBINĖMS (VALSTYBĖS PERDUOTOMS SAVIVALDYBĖMS)  </t>
  </si>
  <si>
    <r>
      <rPr>
        <i/>
        <u/>
        <sz val="9"/>
        <color indexed="8"/>
        <rFont val="Times New Roman"/>
        <family val="1"/>
      </rPr>
      <t>1 programa</t>
    </r>
    <r>
      <rPr>
        <i/>
        <sz val="9"/>
        <color indexed="8"/>
        <rFont val="Times New Roman"/>
        <family val="1"/>
      </rPr>
      <t xml:space="preserve"> - visuomenės ugdymo programa</t>
    </r>
  </si>
  <si>
    <r>
      <rPr>
        <i/>
        <u/>
        <sz val="9"/>
        <color indexed="8"/>
        <rFont val="Times New Roman"/>
        <family val="1"/>
      </rPr>
      <t>2 programa</t>
    </r>
    <r>
      <rPr>
        <i/>
        <sz val="9"/>
        <color indexed="8"/>
        <rFont val="Times New Roman"/>
        <family val="1"/>
      </rPr>
      <t xml:space="preserve"> - sveikatos, socialinės paramos ir paslaugų įgyvendinimo programa</t>
    </r>
  </si>
  <si>
    <r>
      <rPr>
        <i/>
        <u/>
        <sz val="9"/>
        <color indexed="8"/>
        <rFont val="Times New Roman"/>
        <family val="1"/>
      </rPr>
      <t>3 programa</t>
    </r>
    <r>
      <rPr>
        <i/>
        <sz val="9"/>
        <color indexed="8"/>
        <rFont val="Times New Roman"/>
        <family val="1"/>
      </rPr>
      <t xml:space="preserve"> - Savivaldybės veiklos funkcijų vykdymo, strategijos formavimo ir įgyvendinimo programa</t>
    </r>
  </si>
  <si>
    <r>
      <rPr>
        <i/>
        <u/>
        <sz val="9"/>
        <color indexed="8"/>
        <rFont val="Times New Roman"/>
        <family val="1"/>
      </rPr>
      <t>7 programa</t>
    </r>
    <r>
      <rPr>
        <i/>
        <sz val="9"/>
        <color indexed="8"/>
        <rFont val="Times New Roman"/>
        <family val="1"/>
      </rPr>
      <t xml:space="preserve"> - kaimo teritorijos vystymo ir žemės ūkio plėtros </t>
    </r>
  </si>
  <si>
    <r>
      <rPr>
        <i/>
        <u/>
        <sz val="9"/>
        <color indexed="8"/>
        <rFont val="Times New Roman"/>
        <family val="1"/>
      </rPr>
      <t>8 programa</t>
    </r>
    <r>
      <rPr>
        <i/>
        <sz val="9"/>
        <color indexed="8"/>
        <rFont val="Times New Roman"/>
        <family val="1"/>
      </rPr>
      <t xml:space="preserve"> - darbo rinkos politikos rengimo ir įgyvendinimo  programa</t>
    </r>
  </si>
  <si>
    <t>ĮMOKOS Į SAVIVALDYBĖS 2022 METŲ BIUDŽETĄ</t>
  </si>
  <si>
    <t xml:space="preserve"> 2022 M. RIETAVO SAVIVALDYBĖS BIUDŽETO PAJAMOS</t>
  </si>
  <si>
    <t>RIETAVO SAVIVALDYBĖS 2022 METŲ ASIGNAVIMAI</t>
  </si>
  <si>
    <t>4 priedas</t>
  </si>
  <si>
    <t>2022 METŲ SPECIALIOSIOS TIKSLINĖS DOTACIJOS UGDYMO REIKMĖMS FINANSUOTI</t>
  </si>
  <si>
    <t>2022 METŲ ASIGNAVIMŲ SAVARANKIŠKOSIOMS SAVIVALDYBĖS FUNKCIJOMS VYKDYTI</t>
  </si>
  <si>
    <t xml:space="preserve">2022 METŲ ASIGNAVIMŲ LIKUČIŲ SAVARANKIŠKOSIOMS SAVIVALDYBĖS FUNKCIJOMS </t>
  </si>
  <si>
    <t xml:space="preserve">2022 METŲ ĮSTAIGŲ PAJAMŲ UŽ TEIKIAMAS PASLAUGAS IR PATALPŲ NUOMĄ LĖŠŲ </t>
  </si>
  <si>
    <t xml:space="preserve">2022 METŲ ĮSTAIGŲ PAJAMŲ UŽ TEIKIAMAS PASLAUGAS IR PATALPŲ NUOMOS LIKUČIŲ </t>
  </si>
  <si>
    <t>Jaunimo savanoriškos tarnybos organizavimui</t>
  </si>
  <si>
    <t xml:space="preserve">                                                                                                    2022 m. vasario  d.</t>
  </si>
  <si>
    <t>2022 m. vasario  d.</t>
  </si>
  <si>
    <t>2022 m. vasario  d..</t>
  </si>
  <si>
    <t>2022 M. RIETAVO SAVIVALDYBĖS VYKDOMŲ PROJEKTŲ SĄRAŠAS</t>
  </si>
  <si>
    <t>PAVADINIMAS</t>
  </si>
  <si>
    <t>Savivaldybės biudžetas</t>
  </si>
  <si>
    <t>Europos Sąjungos finansinės paramos lėšos (2021 m. likutis)</t>
  </si>
  <si>
    <t>Paskola</t>
  </si>
  <si>
    <t>Iš viso projekt.</t>
  </si>
  <si>
    <t>04 PROGRAMA</t>
  </si>
  <si>
    <t>IT</t>
  </si>
  <si>
    <t>Pr.</t>
  </si>
  <si>
    <t xml:space="preserve"> Rietavo Oginskių kultūros istorijos muziejaus kompleksinis sutvarkymas ir pritaikymas kultūrinėms, edukacinėms reikmėms </t>
  </si>
  <si>
    <t>ES lėšomis įgyvendinamų projektų draudimas, statybos leidimai, elektros rinkliavos mokesčiai</t>
  </si>
  <si>
    <t>Programinės įrangos "Geomap3D" atnaujinimas ir ir programinės įrangos "Autocad LT" nuoma</t>
  </si>
  <si>
    <t>04 programa iš viso</t>
  </si>
  <si>
    <t>KELIAI,  05 PROGRAMA</t>
  </si>
  <si>
    <t>Viso projekt.</t>
  </si>
  <si>
    <t>Valstybinės reikšmės krašto kelio Nr. 197 Kryžkalnis - Rietavas - Vėžaičiai ruožo (kuriam Vatušių kaime suteiktas Klipėdos gatvės pavadinimas) kapitalinio remonto techninio darbo projekto parengimo paslaugos</t>
  </si>
  <si>
    <t>Valstybinės reikšmės rajoninio kelio Nr. 3204 Daugėdai - Užpeliai ruožo nuo 3,030 iki 3,630 km, kuriam Daugėdų kaime suteiktas Minijos gatvės pavadinimas, kapitalinis remontas</t>
  </si>
  <si>
    <t>KELIAI</t>
  </si>
  <si>
    <t>5 programa</t>
  </si>
  <si>
    <t>TT Rietavo kunigaikščių Oginskių dvarvietės sutvarkymas ir pritaikymas bendruomeniniams poreikiams, naijų paslaugų teikimui</t>
  </si>
  <si>
    <r>
      <rPr>
        <b/>
        <u/>
        <sz val="10"/>
        <color indexed="8"/>
        <rFont val="Times New Roman"/>
        <family val="1"/>
      </rPr>
      <t>TT</t>
    </r>
    <r>
      <rPr>
        <sz val="10"/>
        <color indexed="8"/>
        <rFont val="Times New Roman"/>
        <family val="1"/>
      </rPr>
      <t xml:space="preserve"> Rietavo miesto viešųjų erdvių kompleksinis sutvarkymas </t>
    </r>
  </si>
  <si>
    <t>Telšių regiono savivaldybes jungiančių turizmo trąsų informacinės infrastruktūros plėtra, II etapas</t>
  </si>
  <si>
    <t>Individualių buitinių nuotekų valymo įrenginių įsigijimo dalinis kompensavimas</t>
  </si>
  <si>
    <t>Dalies išlaidų kompensavimas įrengiant daugiabučių namų kiemuose automobilių stovėjimo aikšteles</t>
  </si>
  <si>
    <t>Savivaldybės ir socialinio būsto plėtra (likučiai)</t>
  </si>
  <si>
    <t>Rietavo savivaldybės Tverų gaisrinės rekonstrukcija</t>
  </si>
  <si>
    <t>VšĮ "Rietavo žirgynas" pastato rekonstrukcija pritaikant viešiesiems poreikiams</t>
  </si>
  <si>
    <t>Administracinio pastato Laisvės a. 3, Rietave, atnaujinimas</t>
  </si>
  <si>
    <t>Nuovažų kelyje Nr. 3218 Norbutiškė - Akmenskynė įrengimas</t>
  </si>
  <si>
    <t>L. Ivinskio g. 12A, garažo naujos elektros instaliacijos įrengimo darbai</t>
  </si>
  <si>
    <t>L. Ivinskio g. 12A, garažo grindų betonavimo darbai</t>
  </si>
  <si>
    <t>Gatvių apšvietimo modernizavimo Rietavo mieste darbai</t>
  </si>
  <si>
    <t>Rietavo miesto Pievų g. Nr. RT-7034 kapitalinis remontas</t>
  </si>
  <si>
    <t xml:space="preserve"> 5 programa be kelių</t>
  </si>
  <si>
    <t>5 programa su keliais</t>
  </si>
  <si>
    <t xml:space="preserve">5 ir 4  programos </t>
  </si>
  <si>
    <t>KITŲ PROGRAMŲ PROJEKTAI</t>
  </si>
  <si>
    <t>Kompleksinės paslaugos kiekvienai Rietavo savivaldybės šeimai</t>
  </si>
  <si>
    <t>IŠ VISO</t>
  </si>
  <si>
    <t>Pietvakarinės Rietavo miesto dalies sklypų matavimai po detalaus plano</t>
  </si>
  <si>
    <t>Kapinių skaitmenizavimas Rietavo savivaldybėje</t>
  </si>
  <si>
    <t>Rietavo miesto teritorijos, kuri ribojasi su Žemaičių plentu, Vingio ir Jūros gatvėmis iš vakarų pusės, suplanuotu "Jūros" gyvenamųjų namų kvartalu šiaurinėje pusėje ir Pievų gatve ir gyvenamųjų namų kvartalu rytinėje pusėje, planuojamos teritorijos detaliojo plano koregavimas.</t>
  </si>
  <si>
    <t>50.3.</t>
  </si>
  <si>
    <t>50.4.</t>
  </si>
  <si>
    <t>50.5.</t>
  </si>
  <si>
    <t>50.6.</t>
  </si>
  <si>
    <t>49.6.</t>
  </si>
  <si>
    <t>49.7.</t>
  </si>
  <si>
    <t>49.8.</t>
  </si>
  <si>
    <t>Socialinių paslaugų srities darbuotojų minimaliesiems pareiginės algos koeficientams didinti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</si>
</sst>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77" x14ac:knownFonts="1">
    <font>
      <sz val="10"/>
      <name val="Arial"/>
      <charset val="186"/>
    </font>
    <font>
      <sz val="10"/>
      <name val="Arial"/>
      <family val="2"/>
    </font>
    <font>
      <sz val="8"/>
      <name val="Arial"/>
      <family val="2"/>
      <charset val="186"/>
    </font>
    <font>
      <b/>
      <sz val="12"/>
      <name val="Times New Roman"/>
      <family val="1"/>
      <charset val="186"/>
    </font>
    <font>
      <sz val="12"/>
      <name val="Times New Roman"/>
      <family val="1"/>
      <charset val="186"/>
    </font>
    <font>
      <sz val="10"/>
      <name val="Arial"/>
      <family val="2"/>
      <charset val="186"/>
    </font>
    <font>
      <b/>
      <sz val="10"/>
      <name val="Arial"/>
      <family val="2"/>
      <charset val="186"/>
    </font>
    <font>
      <sz val="11"/>
      <name val="Times New Roman"/>
      <family val="1"/>
      <charset val="186"/>
    </font>
    <font>
      <b/>
      <sz val="10"/>
      <name val="Times New Roman"/>
      <family val="1"/>
      <charset val="186"/>
    </font>
    <font>
      <sz val="10"/>
      <name val="Times New Roman"/>
      <family val="1"/>
      <charset val="186"/>
    </font>
    <font>
      <i/>
      <sz val="10"/>
      <color indexed="8"/>
      <name val="Arial"/>
      <family val="2"/>
      <charset val="186"/>
    </font>
    <font>
      <sz val="10"/>
      <color indexed="8"/>
      <name val="Calibri"/>
      <family val="2"/>
      <charset val="186"/>
    </font>
    <font>
      <u/>
      <sz val="10"/>
      <name val="Arial"/>
      <family val="2"/>
      <charset val="186"/>
    </font>
    <font>
      <b/>
      <sz val="10"/>
      <name val="Arial"/>
      <family val="2"/>
    </font>
    <font>
      <b/>
      <sz val="11"/>
      <name val="Times New Roman"/>
      <family val="1"/>
    </font>
    <font>
      <b/>
      <sz val="9"/>
      <name val="Arial"/>
      <family val="2"/>
      <charset val="186"/>
    </font>
    <font>
      <i/>
      <sz val="10"/>
      <name val="Arial"/>
      <family val="2"/>
      <charset val="186"/>
    </font>
    <font>
      <b/>
      <i/>
      <sz val="10"/>
      <name val="Arial"/>
      <family val="2"/>
      <charset val="186"/>
    </font>
    <font>
      <sz val="10"/>
      <name val="Calibri"/>
      <family val="2"/>
      <charset val="186"/>
    </font>
    <font>
      <sz val="10"/>
      <name val="Arial"/>
      <family val="2"/>
    </font>
    <font>
      <b/>
      <sz val="11"/>
      <name val="Arial"/>
      <family val="2"/>
      <charset val="186"/>
    </font>
    <font>
      <b/>
      <sz val="10"/>
      <color indexed="8"/>
      <name val="Arial"/>
      <family val="2"/>
      <charset val="186"/>
    </font>
    <font>
      <sz val="12"/>
      <name val="Arial"/>
      <family val="2"/>
      <charset val="186"/>
    </font>
    <font>
      <b/>
      <sz val="12"/>
      <name val="Times New Roman"/>
      <family val="1"/>
    </font>
    <font>
      <i/>
      <sz val="10"/>
      <name val="Times New Roman"/>
      <family val="1"/>
      <charset val="186"/>
    </font>
    <font>
      <b/>
      <i/>
      <sz val="12"/>
      <name val="Times New Roman"/>
      <family val="1"/>
      <charset val="186"/>
    </font>
    <font>
      <b/>
      <sz val="11"/>
      <color indexed="8"/>
      <name val="Times New Roman"/>
      <family val="1"/>
      <charset val="186"/>
    </font>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10"/>
      <color theme="1"/>
      <name val="Times New Roman"/>
      <family val="1"/>
      <charset val="186"/>
    </font>
    <font>
      <sz val="10"/>
      <color theme="1"/>
      <name val="Arial"/>
      <family val="2"/>
      <charset val="186"/>
    </font>
    <font>
      <b/>
      <sz val="10"/>
      <color theme="1"/>
      <name val="Arial"/>
      <family val="2"/>
      <charset val="186"/>
    </font>
    <font>
      <b/>
      <sz val="9"/>
      <color theme="1"/>
      <name val="Arial"/>
      <family val="2"/>
      <charset val="186"/>
    </font>
    <font>
      <i/>
      <sz val="10"/>
      <color theme="1"/>
      <name val="Arial"/>
      <family val="2"/>
      <charset val="186"/>
    </font>
    <font>
      <b/>
      <i/>
      <sz val="10"/>
      <color theme="1"/>
      <name val="Arial"/>
      <family val="2"/>
      <charset val="186"/>
    </font>
    <font>
      <b/>
      <sz val="11"/>
      <color theme="1"/>
      <name val="Arial"/>
      <family val="2"/>
      <charset val="186"/>
    </font>
    <font>
      <sz val="12"/>
      <color theme="1"/>
      <name val="Times New Roman"/>
      <family val="1"/>
    </font>
    <font>
      <b/>
      <sz val="10"/>
      <color theme="1"/>
      <name val="Arial"/>
      <family val="2"/>
    </font>
    <font>
      <sz val="10"/>
      <color rgb="FFFF0000"/>
      <name val="Arial"/>
      <family val="2"/>
      <charset val="186"/>
    </font>
    <font>
      <b/>
      <sz val="10"/>
      <color rgb="FFFF0000"/>
      <name val="Arial"/>
      <family val="2"/>
      <charset val="186"/>
    </font>
    <font>
      <b/>
      <sz val="10"/>
      <color theme="1"/>
      <name val="Times New Roman"/>
      <family val="1"/>
    </font>
    <font>
      <b/>
      <i/>
      <sz val="10"/>
      <color theme="1"/>
      <name val="Times New Roman"/>
      <family val="1"/>
      <charset val="186"/>
    </font>
    <font>
      <b/>
      <sz val="10"/>
      <color rgb="FF000000"/>
      <name val="Arial"/>
      <family val="2"/>
      <charset val="186"/>
    </font>
    <font>
      <b/>
      <sz val="10"/>
      <color rgb="FFFF0000"/>
      <name val="Times New Roman"/>
      <family val="1"/>
      <charset val="186"/>
    </font>
    <font>
      <sz val="10"/>
      <color theme="1"/>
      <name val="Arial"/>
      <family val="2"/>
    </font>
    <font>
      <b/>
      <i/>
      <sz val="10"/>
      <name val="Arial"/>
      <family val="2"/>
    </font>
    <font>
      <i/>
      <sz val="10"/>
      <name val="Arial"/>
      <family val="2"/>
    </font>
    <font>
      <b/>
      <i/>
      <sz val="10"/>
      <color theme="1"/>
      <name val="Arial"/>
      <family val="2"/>
    </font>
    <font>
      <b/>
      <sz val="9"/>
      <name val="Arial"/>
      <family val="2"/>
    </font>
    <font>
      <b/>
      <u/>
      <sz val="10"/>
      <name val="Arial"/>
      <family val="2"/>
    </font>
    <font>
      <b/>
      <i/>
      <u/>
      <sz val="10"/>
      <name val="Arial"/>
      <family val="2"/>
    </font>
    <font>
      <sz val="10"/>
      <color indexed="8"/>
      <name val="Arial"/>
      <family val="2"/>
    </font>
    <font>
      <b/>
      <sz val="10"/>
      <color indexed="8"/>
      <name val="Arial"/>
      <family val="2"/>
    </font>
    <font>
      <sz val="10"/>
      <color theme="1"/>
      <name val="Times New Roman"/>
      <family val="1"/>
    </font>
    <font>
      <b/>
      <sz val="12"/>
      <color theme="1"/>
      <name val="Times New Roman"/>
      <family val="1"/>
    </font>
    <font>
      <i/>
      <u/>
      <sz val="12"/>
      <color theme="1"/>
      <name val="Times New Roman"/>
      <family val="1"/>
    </font>
    <font>
      <i/>
      <sz val="12"/>
      <color theme="1"/>
      <name val="Times New Roman"/>
      <family val="1"/>
    </font>
    <font>
      <u/>
      <sz val="12"/>
      <color theme="1"/>
      <name val="Times New Roman"/>
      <family val="1"/>
    </font>
    <font>
      <sz val="12"/>
      <name val="Times New Roman"/>
      <family val="1"/>
    </font>
    <font>
      <sz val="12"/>
      <color rgb="FF000000"/>
      <name val="Times New Roman"/>
      <family val="1"/>
    </font>
    <font>
      <sz val="11"/>
      <color theme="1"/>
      <name val="Times New Roman"/>
      <family val="1"/>
    </font>
    <font>
      <b/>
      <sz val="12"/>
      <color rgb="FFFF0000"/>
      <name val="Times New Roman"/>
      <family val="1"/>
      <charset val="186"/>
    </font>
    <font>
      <b/>
      <sz val="9"/>
      <color theme="1"/>
      <name val="Times New Roman"/>
      <family val="1"/>
    </font>
    <font>
      <sz val="9"/>
      <color theme="1"/>
      <name val="Times New Roman"/>
      <family val="1"/>
    </font>
    <font>
      <b/>
      <sz val="8"/>
      <color theme="1"/>
      <name val="Times New Roman"/>
      <family val="1"/>
    </font>
    <font>
      <sz val="8"/>
      <color theme="1"/>
      <name val="Times New Roman"/>
      <family val="1"/>
    </font>
    <font>
      <sz val="9"/>
      <color rgb="FFFF0000"/>
      <name val="Times New Roman"/>
      <family val="1"/>
    </font>
    <font>
      <b/>
      <sz val="9"/>
      <color rgb="FFFF0000"/>
      <name val="Times New Roman"/>
      <family val="1"/>
    </font>
    <font>
      <i/>
      <sz val="9"/>
      <color theme="1"/>
      <name val="Times New Roman"/>
      <family val="1"/>
    </font>
    <font>
      <i/>
      <u/>
      <sz val="9"/>
      <color indexed="8"/>
      <name val="Times New Roman"/>
      <family val="1"/>
    </font>
    <font>
      <i/>
      <sz val="9"/>
      <color indexed="8"/>
      <name val="Times New Roman"/>
      <family val="1"/>
    </font>
    <font>
      <b/>
      <sz val="10"/>
      <name val="Times New Roman"/>
      <family val="1"/>
    </font>
    <font>
      <b/>
      <u/>
      <sz val="10"/>
      <color indexed="8"/>
      <name val="Times New Roman"/>
      <family val="1"/>
    </font>
    <font>
      <sz val="10"/>
      <color indexed="8"/>
      <name val="Times New Roman"/>
      <family val="1"/>
    </font>
    <font>
      <i/>
      <sz val="12"/>
      <color theme="1"/>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A7D971"/>
        <bgColor indexed="64"/>
      </patternFill>
    </fill>
    <fill>
      <patternFill patternType="solid">
        <fgColor theme="6" tint="-0.24997711111789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27" fillId="0" borderId="0"/>
    <xf numFmtId="0" fontId="1" fillId="0" borderId="0"/>
  </cellStyleXfs>
  <cellXfs count="974">
    <xf numFmtId="0" fontId="0" fillId="0" borderId="0" xfId="0"/>
    <xf numFmtId="164" fontId="28" fillId="2" borderId="2" xfId="0" applyNumberFormat="1" applyFont="1" applyFill="1" applyBorder="1" applyAlignment="1">
      <alignment horizontal="right"/>
    </xf>
    <xf numFmtId="0" fontId="5" fillId="2" borderId="0" xfId="0" applyFont="1" applyFill="1"/>
    <xf numFmtId="0" fontId="6" fillId="2" borderId="0" xfId="0" applyFont="1" applyFill="1"/>
    <xf numFmtId="0" fontId="5" fillId="2" borderId="1" xfId="0" applyFont="1" applyFill="1" applyBorder="1" applyAlignment="1">
      <alignment horizontal="center" wrapText="1"/>
    </xf>
    <xf numFmtId="0" fontId="5" fillId="2" borderId="2" xfId="0" applyFont="1" applyFill="1" applyBorder="1"/>
    <xf numFmtId="0" fontId="6" fillId="2" borderId="2" xfId="0" applyFont="1" applyFill="1" applyBorder="1" applyAlignment="1">
      <alignment horizontal="center"/>
    </xf>
    <xf numFmtId="164" fontId="5" fillId="2" borderId="0" xfId="0" applyNumberFormat="1" applyFont="1" applyFill="1"/>
    <xf numFmtId="0" fontId="6" fillId="2" borderId="2" xfId="0" applyFont="1" applyFill="1" applyBorder="1" applyAlignment="1">
      <alignment horizontal="right"/>
    </xf>
    <xf numFmtId="0" fontId="5" fillId="2" borderId="2" xfId="0" applyFont="1" applyFill="1" applyBorder="1" applyAlignment="1">
      <alignment horizontal="right"/>
    </xf>
    <xf numFmtId="0" fontId="6" fillId="2" borderId="6" xfId="0" applyFont="1" applyFill="1" applyBorder="1" applyAlignment="1">
      <alignment horizontal="center"/>
    </xf>
    <xf numFmtId="165" fontId="6" fillId="2" borderId="2" xfId="0" applyNumberFormat="1" applyFont="1" applyFill="1" applyBorder="1"/>
    <xf numFmtId="0" fontId="9" fillId="2" borderId="0" xfId="0" applyFont="1" applyFill="1"/>
    <xf numFmtId="0" fontId="5" fillId="2" borderId="6" xfId="0" applyFont="1" applyFill="1" applyBorder="1"/>
    <xf numFmtId="0" fontId="8" fillId="2" borderId="7" xfId="0" applyFont="1" applyFill="1" applyBorder="1" applyAlignment="1">
      <alignment horizontal="center"/>
    </xf>
    <xf numFmtId="0" fontId="6" fillId="2" borderId="5" xfId="0" applyFont="1" applyFill="1" applyBorder="1" applyAlignment="1"/>
    <xf numFmtId="0" fontId="5" fillId="2" borderId="7" xfId="0" applyFont="1" applyFill="1" applyBorder="1"/>
    <xf numFmtId="0" fontId="6" fillId="2" borderId="2" xfId="0" applyFont="1" applyFill="1" applyBorder="1" applyAlignment="1"/>
    <xf numFmtId="0" fontId="6" fillId="2" borderId="2" xfId="0" applyFont="1" applyFill="1" applyBorder="1" applyAlignment="1">
      <alignment horizontal="center" vertical="center"/>
    </xf>
    <xf numFmtId="0" fontId="6" fillId="2" borderId="6" xfId="0" applyFont="1" applyFill="1" applyBorder="1" applyAlignment="1">
      <alignment vertical="top"/>
    </xf>
    <xf numFmtId="165" fontId="5" fillId="2" borderId="2" xfId="0" applyNumberFormat="1" applyFont="1" applyFill="1" applyBorder="1" applyAlignment="1">
      <alignment horizontal="right"/>
    </xf>
    <xf numFmtId="0" fontId="5" fillId="2" borderId="12" xfId="0" applyFont="1" applyFill="1" applyBorder="1" applyAlignment="1">
      <alignment horizontal="left"/>
    </xf>
    <xf numFmtId="0" fontId="5" fillId="2" borderId="5" xfId="0" applyFont="1" applyFill="1" applyBorder="1" applyAlignment="1">
      <alignment horizontal="left"/>
    </xf>
    <xf numFmtId="165" fontId="6"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164" fontId="6" fillId="2" borderId="2" xfId="0" applyNumberFormat="1" applyFont="1" applyFill="1" applyBorder="1"/>
    <xf numFmtId="164" fontId="5" fillId="2" borderId="2" xfId="0" applyNumberFormat="1" applyFont="1" applyFill="1" applyBorder="1"/>
    <xf numFmtId="0" fontId="6" fillId="2" borderId="2" xfId="0" applyFont="1" applyFill="1" applyBorder="1"/>
    <xf numFmtId="0" fontId="29" fillId="2" borderId="2" xfId="0" applyFont="1" applyFill="1" applyBorder="1" applyAlignment="1"/>
    <xf numFmtId="0" fontId="32" fillId="2" borderId="0" xfId="0" applyFont="1" applyFill="1"/>
    <xf numFmtId="0" fontId="33" fillId="2" borderId="0" xfId="0" applyFont="1" applyFill="1"/>
    <xf numFmtId="0" fontId="32" fillId="2" borderId="5" xfId="0" applyFont="1" applyFill="1" applyBorder="1"/>
    <xf numFmtId="0" fontId="33" fillId="2" borderId="2" xfId="0" applyFont="1" applyFill="1" applyBorder="1" applyAlignment="1">
      <alignment horizontal="right"/>
    </xf>
    <xf numFmtId="165" fontId="33" fillId="2" borderId="2" xfId="0" applyNumberFormat="1" applyFont="1" applyFill="1" applyBorder="1"/>
    <xf numFmtId="0" fontId="33" fillId="2" borderId="2" xfId="0" applyFont="1" applyFill="1" applyBorder="1" applyAlignment="1">
      <alignment horizontal="center"/>
    </xf>
    <xf numFmtId="0" fontId="33" fillId="2" borderId="2" xfId="0" applyFont="1" applyFill="1" applyBorder="1"/>
    <xf numFmtId="0" fontId="32" fillId="2" borderId="2" xfId="0" applyFont="1" applyFill="1" applyBorder="1" applyAlignment="1">
      <alignment horizontal="right"/>
    </xf>
    <xf numFmtId="0" fontId="32" fillId="2" borderId="0" xfId="0" applyFont="1" applyFill="1" applyBorder="1" applyAlignment="1">
      <alignment horizontal="left"/>
    </xf>
    <xf numFmtId="0" fontId="32" fillId="2" borderId="0" xfId="0" applyFont="1" applyFill="1" applyBorder="1" applyAlignment="1"/>
    <xf numFmtId="0" fontId="33" fillId="2" borderId="6" xfId="0" applyFont="1" applyFill="1" applyBorder="1" applyAlignment="1">
      <alignment horizontal="right"/>
    </xf>
    <xf numFmtId="0" fontId="33" fillId="2" borderId="15" xfId="0" applyFont="1" applyFill="1" applyBorder="1" applyAlignment="1">
      <alignment wrapText="1"/>
    </xf>
    <xf numFmtId="0" fontId="34" fillId="2" borderId="5" xfId="0" applyFont="1" applyFill="1" applyBorder="1" applyAlignment="1">
      <alignment wrapText="1"/>
    </xf>
    <xf numFmtId="0" fontId="32" fillId="2" borderId="11" xfId="0" applyFont="1" applyFill="1" applyBorder="1" applyAlignment="1">
      <alignment horizontal="right"/>
    </xf>
    <xf numFmtId="0" fontId="32" fillId="2" borderId="5" xfId="0" applyFont="1" applyFill="1" applyBorder="1" applyAlignment="1"/>
    <xf numFmtId="0" fontId="32" fillId="2" borderId="10" xfId="0" applyFont="1" applyFill="1" applyBorder="1"/>
    <xf numFmtId="0" fontId="32" fillId="2" borderId="6" xfId="0" applyFont="1" applyFill="1" applyBorder="1" applyAlignment="1"/>
    <xf numFmtId="0" fontId="32" fillId="2" borderId="12" xfId="0" applyFont="1" applyFill="1" applyBorder="1"/>
    <xf numFmtId="0" fontId="32" fillId="2" borderId="12" xfId="0" applyFont="1" applyFill="1" applyBorder="1" applyAlignment="1"/>
    <xf numFmtId="0" fontId="32" fillId="2" borderId="6" xfId="0" applyFont="1" applyFill="1" applyBorder="1"/>
    <xf numFmtId="165" fontId="33" fillId="2" borderId="2" xfId="0" applyNumberFormat="1" applyFont="1" applyFill="1" applyBorder="1" applyAlignment="1">
      <alignment horizontal="right"/>
    </xf>
    <xf numFmtId="0" fontId="32" fillId="2" borderId="15" xfId="0" applyFont="1" applyFill="1" applyBorder="1" applyAlignment="1">
      <alignment horizontal="right"/>
    </xf>
    <xf numFmtId="0" fontId="32" fillId="2" borderId="6" xfId="0" applyFont="1" applyFill="1" applyBorder="1" applyAlignment="1">
      <alignment vertical="center" wrapText="1"/>
    </xf>
    <xf numFmtId="0" fontId="32" fillId="2" borderId="6" xfId="0" applyFont="1" applyFill="1" applyBorder="1" applyAlignment="1">
      <alignment horizontal="left" vertical="center" wrapText="1"/>
    </xf>
    <xf numFmtId="0" fontId="33" fillId="2" borderId="2" xfId="0" applyFont="1" applyFill="1" applyBorder="1" applyAlignment="1">
      <alignment vertical="center" wrapText="1"/>
    </xf>
    <xf numFmtId="0" fontId="33" fillId="2" borderId="5" xfId="0" applyFont="1" applyFill="1" applyBorder="1"/>
    <xf numFmtId="0" fontId="32" fillId="2" borderId="0" xfId="0" applyFont="1" applyFill="1" applyBorder="1"/>
    <xf numFmtId="0" fontId="33" fillId="2" borderId="6" xfId="0" applyFont="1" applyFill="1" applyBorder="1"/>
    <xf numFmtId="0" fontId="33" fillId="2" borderId="7" xfId="0" applyFont="1" applyFill="1" applyBorder="1"/>
    <xf numFmtId="0" fontId="33" fillId="2" borderId="2" xfId="0" applyFont="1" applyFill="1" applyBorder="1" applyAlignment="1"/>
    <xf numFmtId="164" fontId="33" fillId="2" borderId="8" xfId="0" applyNumberFormat="1" applyFont="1" applyFill="1" applyBorder="1"/>
    <xf numFmtId="164" fontId="32" fillId="2" borderId="2" xfId="0" applyNumberFormat="1" applyFont="1" applyFill="1" applyBorder="1"/>
    <xf numFmtId="164" fontId="32" fillId="2" borderId="8" xfId="0" applyNumberFormat="1" applyFont="1" applyFill="1" applyBorder="1"/>
    <xf numFmtId="0" fontId="33" fillId="2" borderId="2" xfId="0" applyFont="1" applyFill="1" applyBorder="1" applyAlignment="1">
      <alignment wrapText="1"/>
    </xf>
    <xf numFmtId="0" fontId="33" fillId="2" borderId="11" xfId="0" applyFont="1" applyFill="1" applyBorder="1" applyAlignment="1"/>
    <xf numFmtId="164" fontId="33" fillId="2" borderId="2" xfId="0" applyNumberFormat="1" applyFont="1" applyFill="1" applyBorder="1"/>
    <xf numFmtId="0" fontId="32" fillId="2" borderId="0" xfId="0" applyFont="1" applyFill="1" applyAlignment="1">
      <alignment wrapText="1"/>
    </xf>
    <xf numFmtId="0" fontId="32" fillId="2" borderId="6" xfId="0" applyFont="1" applyFill="1" applyBorder="1" applyAlignment="1">
      <alignment horizontal="left"/>
    </xf>
    <xf numFmtId="0" fontId="32" fillId="2" borderId="12" xfId="0" applyFont="1" applyFill="1" applyBorder="1" applyAlignment="1">
      <alignment horizontal="left"/>
    </xf>
    <xf numFmtId="0" fontId="33" fillId="2" borderId="11" xfId="0" applyFont="1" applyFill="1" applyBorder="1" applyAlignment="1">
      <alignment horizontal="left"/>
    </xf>
    <xf numFmtId="0" fontId="32" fillId="2" borderId="14" xfId="0" applyFont="1" applyFill="1" applyBorder="1" applyAlignment="1">
      <alignment horizontal="left"/>
    </xf>
    <xf numFmtId="0" fontId="33" fillId="2" borderId="11" xfId="0" applyFont="1" applyFill="1" applyBorder="1"/>
    <xf numFmtId="0" fontId="32" fillId="2" borderId="11" xfId="0" applyFont="1" applyFill="1" applyBorder="1" applyAlignment="1">
      <alignment wrapText="1"/>
    </xf>
    <xf numFmtId="0" fontId="33" fillId="2" borderId="5" xfId="0" applyFont="1" applyFill="1" applyBorder="1" applyAlignment="1"/>
    <xf numFmtId="0" fontId="33" fillId="2" borderId="0" xfId="0" applyFont="1" applyFill="1" applyBorder="1" applyAlignment="1"/>
    <xf numFmtId="165" fontId="32" fillId="2" borderId="0" xfId="0" applyNumberFormat="1" applyFont="1" applyFill="1" applyBorder="1"/>
    <xf numFmtId="0" fontId="33" fillId="2" borderId="5" xfId="0" applyFont="1" applyFill="1" applyBorder="1" applyAlignment="1">
      <alignment wrapText="1"/>
    </xf>
    <xf numFmtId="164" fontId="33" fillId="2" borderId="5" xfId="0" applyNumberFormat="1" applyFont="1" applyFill="1" applyBorder="1" applyAlignment="1">
      <alignment horizontal="right"/>
    </xf>
    <xf numFmtId="0" fontId="32" fillId="2" borderId="14" xfId="0" applyFont="1" applyFill="1" applyBorder="1" applyAlignment="1"/>
    <xf numFmtId="0" fontId="32" fillId="2" borderId="14" xfId="0" applyFont="1" applyFill="1" applyBorder="1" applyAlignment="1">
      <alignment wrapText="1"/>
    </xf>
    <xf numFmtId="0" fontId="33" fillId="2" borderId="6" xfId="0" applyFont="1" applyFill="1" applyBorder="1" applyAlignment="1"/>
    <xf numFmtId="0" fontId="35" fillId="2" borderId="2" xfId="0" applyFont="1" applyFill="1" applyBorder="1" applyAlignment="1">
      <alignment horizontal="right"/>
    </xf>
    <xf numFmtId="0" fontId="36" fillId="2" borderId="0" xfId="0" applyFont="1" applyFill="1" applyBorder="1" applyAlignment="1"/>
    <xf numFmtId="0" fontId="35" fillId="2" borderId="14" xfId="0" applyFont="1" applyFill="1" applyBorder="1" applyAlignment="1"/>
    <xf numFmtId="0" fontId="35" fillId="2" borderId="6" xfId="0" applyFont="1" applyFill="1" applyBorder="1" applyAlignment="1"/>
    <xf numFmtId="0" fontId="35" fillId="2" borderId="0" xfId="0" applyFont="1" applyFill="1" applyBorder="1" applyAlignment="1"/>
    <xf numFmtId="0" fontId="35" fillId="2" borderId="0" xfId="0" applyFont="1" applyFill="1" applyBorder="1" applyAlignment="1">
      <alignment wrapText="1"/>
    </xf>
    <xf numFmtId="165" fontId="32" fillId="2" borderId="6" xfId="0" applyNumberFormat="1" applyFont="1" applyFill="1" applyBorder="1"/>
    <xf numFmtId="0" fontId="32" fillId="2" borderId="7" xfId="0" applyFont="1" applyFill="1" applyBorder="1" applyAlignment="1"/>
    <xf numFmtId="164" fontId="32" fillId="2" borderId="2" xfId="0" applyNumberFormat="1" applyFont="1" applyFill="1" applyBorder="1" applyAlignment="1">
      <alignment horizontal="right"/>
    </xf>
    <xf numFmtId="0" fontId="33" fillId="2" borderId="11" xfId="0" applyFont="1" applyFill="1" applyBorder="1" applyAlignment="1">
      <alignment horizontal="right"/>
    </xf>
    <xf numFmtId="0" fontId="33" fillId="2" borderId="7" xfId="0" applyFont="1" applyFill="1" applyBorder="1" applyAlignment="1"/>
    <xf numFmtId="0" fontId="32" fillId="2" borderId="2" xfId="0" applyFont="1" applyFill="1" applyBorder="1" applyAlignment="1"/>
    <xf numFmtId="0" fontId="33" fillId="2" borderId="8" xfId="0" applyFont="1" applyFill="1" applyBorder="1" applyAlignment="1"/>
    <xf numFmtId="0" fontId="32" fillId="2" borderId="0" xfId="0" applyFont="1" applyFill="1" applyAlignment="1"/>
    <xf numFmtId="0" fontId="33" fillId="2" borderId="11" xfId="0" applyFont="1" applyFill="1" applyBorder="1" applyAlignment="1">
      <alignment wrapText="1"/>
    </xf>
    <xf numFmtId="0" fontId="28" fillId="2" borderId="2" xfId="0" applyFont="1" applyFill="1" applyBorder="1" applyAlignment="1"/>
    <xf numFmtId="0" fontId="33" fillId="2" borderId="7" xfId="0" applyFont="1" applyFill="1" applyBorder="1" applyAlignment="1">
      <alignment horizontal="right"/>
    </xf>
    <xf numFmtId="0" fontId="28" fillId="2" borderId="12" xfId="0" applyFont="1" applyFill="1" applyBorder="1" applyAlignment="1"/>
    <xf numFmtId="0" fontId="31" fillId="2" borderId="2" xfId="0" applyFont="1" applyFill="1" applyBorder="1" applyAlignment="1">
      <alignment wrapText="1"/>
    </xf>
    <xf numFmtId="0" fontId="32" fillId="2" borderId="7" xfId="0" applyFont="1" applyFill="1" applyBorder="1" applyAlignment="1">
      <alignment horizontal="right"/>
    </xf>
    <xf numFmtId="0" fontId="33" fillId="2" borderId="14" xfId="0" applyFont="1" applyFill="1" applyBorder="1" applyAlignment="1">
      <alignment horizontal="right"/>
    </xf>
    <xf numFmtId="0" fontId="33" fillId="2" borderId="2" xfId="0" applyFont="1" applyFill="1" applyBorder="1" applyAlignment="1">
      <alignment horizontal="left" vertical="center"/>
    </xf>
    <xf numFmtId="0" fontId="33" fillId="2" borderId="15" xfId="0" applyFont="1" applyFill="1" applyBorder="1" applyAlignment="1"/>
    <xf numFmtId="0" fontId="33" fillId="2" borderId="9" xfId="0" applyFont="1" applyFill="1" applyBorder="1" applyAlignment="1"/>
    <xf numFmtId="0" fontId="31" fillId="2" borderId="7" xfId="0" applyFont="1" applyFill="1" applyBorder="1" applyAlignment="1">
      <alignment wrapText="1"/>
    </xf>
    <xf numFmtId="0" fontId="32" fillId="2" borderId="7" xfId="0" applyFont="1" applyFill="1" applyBorder="1"/>
    <xf numFmtId="0" fontId="33" fillId="2" borderId="14" xfId="0" applyFont="1" applyFill="1" applyBorder="1" applyAlignment="1">
      <alignment wrapText="1"/>
    </xf>
    <xf numFmtId="0" fontId="33" fillId="2" borderId="12" xfId="0" applyFont="1" applyFill="1" applyBorder="1" applyAlignment="1">
      <alignment horizontal="left"/>
    </xf>
    <xf numFmtId="0" fontId="32" fillId="2" borderId="2" xfId="0" applyFont="1" applyFill="1" applyBorder="1"/>
    <xf numFmtId="164" fontId="33" fillId="2" borderId="2" xfId="0" applyNumberFormat="1" applyFont="1" applyFill="1" applyBorder="1" applyAlignment="1">
      <alignment horizontal="right"/>
    </xf>
    <xf numFmtId="0" fontId="33" fillId="2" borderId="6" xfId="0" applyFont="1" applyFill="1" applyBorder="1" applyAlignment="1">
      <alignment wrapText="1"/>
    </xf>
    <xf numFmtId="0" fontId="33" fillId="2" borderId="0" xfId="0" applyFont="1" applyFill="1" applyAlignment="1">
      <alignment horizontal="right"/>
    </xf>
    <xf numFmtId="0" fontId="32" fillId="2" borderId="2" xfId="0" applyFont="1" applyFill="1" applyBorder="1" applyAlignment="1">
      <alignment wrapText="1"/>
    </xf>
    <xf numFmtId="164" fontId="35" fillId="2" borderId="8" xfId="0" applyNumberFormat="1" applyFont="1" applyFill="1" applyBorder="1"/>
    <xf numFmtId="164" fontId="35" fillId="2" borderId="2" xfId="0" applyNumberFormat="1" applyFont="1" applyFill="1" applyBorder="1"/>
    <xf numFmtId="164" fontId="33" fillId="2" borderId="5" xfId="0" applyNumberFormat="1" applyFont="1" applyFill="1" applyBorder="1"/>
    <xf numFmtId="164" fontId="33" fillId="2" borderId="7" xfId="0" applyNumberFormat="1" applyFont="1" applyFill="1" applyBorder="1" applyAlignment="1">
      <alignment horizontal="right"/>
    </xf>
    <xf numFmtId="164" fontId="32" fillId="2" borderId="7" xfId="0" applyNumberFormat="1" applyFont="1" applyFill="1" applyBorder="1" applyAlignment="1">
      <alignment horizontal="right"/>
    </xf>
    <xf numFmtId="164" fontId="32" fillId="2" borderId="13" xfId="0" applyNumberFormat="1" applyFont="1" applyFill="1" applyBorder="1" applyAlignment="1">
      <alignment horizontal="right"/>
    </xf>
    <xf numFmtId="0" fontId="32" fillId="2" borderId="5" xfId="0" applyFont="1" applyFill="1" applyBorder="1" applyAlignment="1">
      <alignment horizontal="right"/>
    </xf>
    <xf numFmtId="0" fontId="32" fillId="2" borderId="15" xfId="0" applyFont="1" applyFill="1" applyBorder="1" applyAlignment="1"/>
    <xf numFmtId="0" fontId="33" fillId="2" borderId="3" xfId="0" applyFont="1" applyFill="1" applyBorder="1" applyAlignment="1"/>
    <xf numFmtId="164" fontId="33" fillId="2" borderId="11" xfId="0" applyNumberFormat="1" applyFont="1" applyFill="1" applyBorder="1" applyAlignment="1">
      <alignment horizontal="right"/>
    </xf>
    <xf numFmtId="164" fontId="33" fillId="2" borderId="3" xfId="0" applyNumberFormat="1" applyFont="1" applyFill="1" applyBorder="1" applyAlignment="1">
      <alignment horizontal="right"/>
    </xf>
    <xf numFmtId="164" fontId="33" fillId="2" borderId="8" xfId="0" applyNumberFormat="1" applyFont="1" applyFill="1" applyBorder="1" applyAlignment="1">
      <alignment horizontal="right"/>
    </xf>
    <xf numFmtId="0" fontId="32" fillId="2" borderId="9" xfId="0" applyFont="1" applyFill="1" applyBorder="1" applyAlignment="1">
      <alignment horizontal="left"/>
    </xf>
    <xf numFmtId="0" fontId="33" fillId="2" borderId="9" xfId="0" applyFont="1" applyFill="1" applyBorder="1" applyAlignment="1">
      <alignment horizontal="right"/>
    </xf>
    <xf numFmtId="0" fontId="32" fillId="2" borderId="9" xfId="0" applyFont="1" applyFill="1" applyBorder="1" applyAlignment="1">
      <alignment horizontal="right"/>
    </xf>
    <xf numFmtId="0" fontId="33" fillId="2" borderId="10" xfId="0" applyFont="1" applyFill="1" applyBorder="1"/>
    <xf numFmtId="0" fontId="33" fillId="2" borderId="12" xfId="0" applyFont="1" applyFill="1" applyBorder="1"/>
    <xf numFmtId="0" fontId="33" fillId="2" borderId="12" xfId="0" applyFont="1" applyFill="1" applyBorder="1" applyAlignment="1"/>
    <xf numFmtId="0" fontId="32" fillId="2" borderId="8" xfId="0" applyFont="1" applyFill="1" applyBorder="1" applyAlignment="1"/>
    <xf numFmtId="0" fontId="33" fillId="2" borderId="7" xfId="0" applyFont="1" applyFill="1" applyBorder="1" applyAlignment="1">
      <alignment wrapText="1"/>
    </xf>
    <xf numFmtId="0" fontId="32" fillId="2" borderId="7" xfId="0" applyFont="1" applyFill="1" applyBorder="1" applyAlignment="1">
      <alignment horizontal="left" vertical="center" wrapText="1"/>
    </xf>
    <xf numFmtId="0" fontId="33" fillId="2" borderId="7" xfId="0" applyFont="1" applyFill="1" applyBorder="1" applyAlignment="1">
      <alignment vertical="center" wrapText="1"/>
    </xf>
    <xf numFmtId="0" fontId="32" fillId="2" borderId="14" xfId="0" applyFont="1" applyFill="1" applyBorder="1" applyAlignment="1">
      <alignment horizontal="right"/>
    </xf>
    <xf numFmtId="0" fontId="28" fillId="2" borderId="6" xfId="0" applyFont="1" applyFill="1" applyBorder="1" applyAlignment="1"/>
    <xf numFmtId="0" fontId="28" fillId="2" borderId="7" xfId="0" applyFont="1" applyFill="1" applyBorder="1" applyAlignment="1"/>
    <xf numFmtId="0" fontId="29" fillId="2" borderId="7" xfId="0" applyFont="1" applyFill="1" applyBorder="1" applyAlignment="1"/>
    <xf numFmtId="0" fontId="28" fillId="2" borderId="13" xfId="0" applyFont="1" applyFill="1" applyBorder="1" applyAlignment="1"/>
    <xf numFmtId="0" fontId="37" fillId="2" borderId="2" xfId="0" applyFont="1" applyFill="1" applyBorder="1" applyAlignment="1">
      <alignment wrapText="1"/>
    </xf>
    <xf numFmtId="164" fontId="32" fillId="2" borderId="6" xfId="0" applyNumberFormat="1" applyFont="1" applyFill="1" applyBorder="1" applyAlignment="1">
      <alignment horizontal="right"/>
    </xf>
    <xf numFmtId="0" fontId="5" fillId="2" borderId="0" xfId="0" applyFont="1" applyFill="1" applyBorder="1" applyAlignment="1"/>
    <xf numFmtId="0" fontId="6" fillId="2" borderId="7" xfId="0" applyFont="1" applyFill="1" applyBorder="1"/>
    <xf numFmtId="0" fontId="38" fillId="2" borderId="2" xfId="0" applyFont="1" applyFill="1" applyBorder="1" applyAlignment="1">
      <alignment wrapText="1"/>
    </xf>
    <xf numFmtId="164" fontId="38" fillId="2" borderId="10" xfId="0" applyNumberFormat="1" applyFont="1" applyFill="1" applyBorder="1"/>
    <xf numFmtId="0" fontId="4" fillId="2" borderId="0" xfId="0" applyFont="1" applyFill="1" applyAlignment="1"/>
    <xf numFmtId="164" fontId="33" fillId="2" borderId="2" xfId="0" applyNumberFormat="1" applyFont="1" applyFill="1" applyBorder="1" applyAlignment="1">
      <alignment wrapText="1"/>
    </xf>
    <xf numFmtId="0" fontId="6" fillId="2" borderId="11" xfId="0" applyFont="1" applyFill="1" applyBorder="1" applyAlignment="1">
      <alignment wrapText="1"/>
    </xf>
    <xf numFmtId="0" fontId="6" fillId="2" borderId="14" xfId="0" applyFont="1" applyFill="1" applyBorder="1" applyAlignment="1">
      <alignment wrapText="1"/>
    </xf>
    <xf numFmtId="0" fontId="5" fillId="2" borderId="6"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wrapText="1"/>
    </xf>
    <xf numFmtId="0" fontId="8" fillId="2" borderId="2" xfId="0" applyFont="1" applyFill="1" applyBorder="1" applyAlignment="1">
      <alignment wrapText="1"/>
    </xf>
    <xf numFmtId="165" fontId="9" fillId="2" borderId="0" xfId="0" applyNumberFormat="1" applyFont="1" applyFill="1" applyBorder="1"/>
    <xf numFmtId="0" fontId="33" fillId="2" borderId="2" xfId="0" applyFont="1" applyFill="1" applyBorder="1" applyAlignment="1">
      <alignment horizontal="left"/>
    </xf>
    <xf numFmtId="0" fontId="32" fillId="2" borderId="2" xfId="0" applyFont="1" applyFill="1" applyBorder="1" applyAlignment="1">
      <alignment horizontal="left"/>
    </xf>
    <xf numFmtId="0" fontId="33" fillId="2" borderId="6" xfId="0" applyFont="1" applyFill="1" applyBorder="1" applyAlignment="1">
      <alignment horizontal="center"/>
    </xf>
    <xf numFmtId="0" fontId="33" fillId="2" borderId="0" xfId="0" applyFont="1" applyFill="1" applyAlignment="1">
      <alignment horizontal="center"/>
    </xf>
    <xf numFmtId="0" fontId="32" fillId="2" borderId="7" xfId="0" applyFont="1" applyFill="1" applyBorder="1" applyAlignment="1">
      <alignment horizontal="left"/>
    </xf>
    <xf numFmtId="0" fontId="32" fillId="2" borderId="0" xfId="0" applyFont="1" applyFill="1" applyAlignment="1">
      <alignment horizontal="center"/>
    </xf>
    <xf numFmtId="0" fontId="13" fillId="2" borderId="8" xfId="0" applyFont="1" applyFill="1" applyBorder="1" applyAlignment="1">
      <alignment wrapText="1"/>
    </xf>
    <xf numFmtId="0" fontId="6" fillId="2" borderId="7" xfId="0" applyFont="1" applyFill="1" applyBorder="1" applyAlignment="1">
      <alignment horizontal="right"/>
    </xf>
    <xf numFmtId="164" fontId="5" fillId="2" borderId="8" xfId="0" applyNumberFormat="1" applyFont="1" applyFill="1" applyBorder="1" applyAlignment="1">
      <alignment horizontal="right"/>
    </xf>
    <xf numFmtId="0" fontId="40" fillId="2" borderId="12" xfId="0" applyFont="1" applyFill="1" applyBorder="1"/>
    <xf numFmtId="0" fontId="41" fillId="2" borderId="0" xfId="0" applyFont="1" applyFill="1"/>
    <xf numFmtId="0" fontId="40" fillId="2" borderId="0" xfId="0" applyFont="1" applyFill="1"/>
    <xf numFmtId="0" fontId="5" fillId="2" borderId="11" xfId="0" applyFont="1" applyFill="1" applyBorder="1" applyAlignment="1">
      <alignment horizontal="right"/>
    </xf>
    <xf numFmtId="0" fontId="5" fillId="2" borderId="6" xfId="0" applyFont="1" applyFill="1" applyBorder="1" applyAlignment="1"/>
    <xf numFmtId="0" fontId="5" fillId="2" borderId="12" xfId="0" applyFont="1" applyFill="1" applyBorder="1"/>
    <xf numFmtId="164" fontId="6" fillId="2" borderId="7" xfId="0" applyNumberFormat="1" applyFont="1" applyFill="1" applyBorder="1" applyAlignment="1">
      <alignment horizontal="right"/>
    </xf>
    <xf numFmtId="164" fontId="5" fillId="2" borderId="7" xfId="0" applyNumberFormat="1" applyFont="1" applyFill="1" applyBorder="1" applyAlignment="1">
      <alignment horizontal="right"/>
    </xf>
    <xf numFmtId="0" fontId="32" fillId="2" borderId="2" xfId="0" applyFont="1" applyFill="1" applyBorder="1" applyAlignment="1">
      <alignment horizontal="left"/>
    </xf>
    <xf numFmtId="0" fontId="32" fillId="2" borderId="7" xfId="0" applyFont="1" applyFill="1" applyBorder="1" applyAlignment="1">
      <alignment horizontal="left"/>
    </xf>
    <xf numFmtId="0" fontId="33" fillId="2" borderId="2" xfId="0" applyFont="1" applyFill="1" applyBorder="1" applyAlignment="1">
      <alignment horizontal="left"/>
    </xf>
    <xf numFmtId="0" fontId="33" fillId="2" borderId="0" xfId="0" applyFont="1" applyFill="1" applyAlignment="1">
      <alignment horizontal="center"/>
    </xf>
    <xf numFmtId="0" fontId="33" fillId="2" borderId="6" xfId="0" applyFont="1" applyFill="1" applyBorder="1" applyAlignment="1">
      <alignment horizontal="center"/>
    </xf>
    <xf numFmtId="0" fontId="32" fillId="2" borderId="0" xfId="0" applyFont="1" applyFill="1" applyAlignment="1">
      <alignment horizontal="center"/>
    </xf>
    <xf numFmtId="0" fontId="5" fillId="2" borderId="2" xfId="0" applyFont="1" applyFill="1" applyBorder="1" applyAlignment="1"/>
    <xf numFmtId="0" fontId="5" fillId="2" borderId="6" xfId="0" applyFont="1" applyFill="1" applyBorder="1" applyAlignment="1">
      <alignment horizontal="left" vertical="center" wrapText="1"/>
    </xf>
    <xf numFmtId="164" fontId="6" fillId="2" borderId="8" xfId="0" applyNumberFormat="1" applyFont="1" applyFill="1" applyBorder="1"/>
    <xf numFmtId="164" fontId="5" fillId="2" borderId="8" xfId="0" applyNumberFormat="1" applyFont="1" applyFill="1" applyBorder="1"/>
    <xf numFmtId="0" fontId="6" fillId="2" borderId="0" xfId="0" applyFont="1" applyFill="1" applyAlignment="1">
      <alignment horizontal="center"/>
    </xf>
    <xf numFmtId="0" fontId="14" fillId="2" borderId="0" xfId="0" applyFont="1" applyFill="1" applyAlignment="1"/>
    <xf numFmtId="0" fontId="14" fillId="2" borderId="0" xfId="0" applyFont="1" applyFill="1" applyAlignment="1">
      <alignment horizontal="center"/>
    </xf>
    <xf numFmtId="0" fontId="5" fillId="2" borderId="5" xfId="0" applyFont="1" applyFill="1" applyBorder="1"/>
    <xf numFmtId="0" fontId="5" fillId="2" borderId="0" xfId="0" applyFont="1" applyFill="1" applyBorder="1" applyAlignment="1">
      <alignment horizontal="left"/>
    </xf>
    <xf numFmtId="0" fontId="6" fillId="2" borderId="6" xfId="0" applyFont="1" applyFill="1" applyBorder="1" applyAlignment="1">
      <alignment horizontal="right"/>
    </xf>
    <xf numFmtId="0" fontId="6" fillId="2" borderId="15" xfId="0" applyFont="1" applyFill="1" applyBorder="1" applyAlignment="1">
      <alignment wrapText="1"/>
    </xf>
    <xf numFmtId="0" fontId="15" fillId="2" borderId="5" xfId="0" applyFont="1" applyFill="1" applyBorder="1" applyAlignment="1">
      <alignment wrapText="1"/>
    </xf>
    <xf numFmtId="164" fontId="6" fillId="2" borderId="2" xfId="0" applyNumberFormat="1" applyFont="1" applyFill="1" applyBorder="1" applyAlignment="1">
      <alignment wrapText="1"/>
    </xf>
    <xf numFmtId="0" fontId="5" fillId="2" borderId="5" xfId="0" applyFont="1" applyFill="1" applyBorder="1" applyAlignment="1"/>
    <xf numFmtId="0" fontId="5" fillId="2" borderId="10" xfId="0" applyFont="1" applyFill="1" applyBorder="1"/>
    <xf numFmtId="0" fontId="5" fillId="2" borderId="12" xfId="0" applyFont="1" applyFill="1" applyBorder="1" applyAlignment="1"/>
    <xf numFmtId="0" fontId="5" fillId="2" borderId="15" xfId="0" applyFont="1" applyFill="1" applyBorder="1" applyAlignment="1">
      <alignment horizontal="right"/>
    </xf>
    <xf numFmtId="0" fontId="5" fillId="2" borderId="6" xfId="0" applyFont="1" applyFill="1" applyBorder="1" applyAlignment="1">
      <alignment vertical="center" wrapText="1"/>
    </xf>
    <xf numFmtId="0" fontId="6" fillId="2" borderId="2" xfId="0" applyFont="1" applyFill="1" applyBorder="1" applyAlignment="1">
      <alignment vertical="center" wrapText="1"/>
    </xf>
    <xf numFmtId="0" fontId="6" fillId="2" borderId="5" xfId="0" applyFont="1" applyFill="1" applyBorder="1"/>
    <xf numFmtId="0" fontId="5" fillId="2" borderId="0" xfId="0" applyFont="1" applyFill="1" applyBorder="1"/>
    <xf numFmtId="0" fontId="6" fillId="2" borderId="6" xfId="0" applyFont="1" applyFill="1" applyBorder="1"/>
    <xf numFmtId="0" fontId="6" fillId="2" borderId="11" xfId="0" applyFont="1" applyFill="1" applyBorder="1" applyAlignment="1"/>
    <xf numFmtId="0" fontId="5" fillId="2" borderId="0" xfId="0" applyFont="1" applyFill="1" applyAlignment="1">
      <alignment wrapText="1"/>
    </xf>
    <xf numFmtId="0" fontId="6" fillId="2" borderId="11" xfId="0" applyFont="1" applyFill="1" applyBorder="1" applyAlignment="1">
      <alignment horizontal="left"/>
    </xf>
    <xf numFmtId="0" fontId="5" fillId="2" borderId="14" xfId="0" applyFont="1" applyFill="1" applyBorder="1" applyAlignment="1">
      <alignment horizontal="left"/>
    </xf>
    <xf numFmtId="0" fontId="6" fillId="2" borderId="11" xfId="0" applyFont="1" applyFill="1" applyBorder="1"/>
    <xf numFmtId="0" fontId="5" fillId="2" borderId="11" xfId="0" applyFont="1" applyFill="1" applyBorder="1" applyAlignment="1">
      <alignment wrapText="1"/>
    </xf>
    <xf numFmtId="0" fontId="6" fillId="2" borderId="0" xfId="0" applyFont="1" applyFill="1" applyBorder="1" applyAlignment="1"/>
    <xf numFmtId="165" fontId="5" fillId="2" borderId="0" xfId="0" applyNumberFormat="1" applyFont="1" applyFill="1" applyBorder="1"/>
    <xf numFmtId="0" fontId="6" fillId="2" borderId="5" xfId="0" applyFont="1" applyFill="1" applyBorder="1" applyAlignment="1">
      <alignment wrapText="1"/>
    </xf>
    <xf numFmtId="164" fontId="6" fillId="2" borderId="5" xfId="0" applyNumberFormat="1" applyFont="1" applyFill="1" applyBorder="1"/>
    <xf numFmtId="164" fontId="6" fillId="2" borderId="5" xfId="0" applyNumberFormat="1" applyFont="1" applyFill="1" applyBorder="1" applyAlignment="1">
      <alignment horizontal="right"/>
    </xf>
    <xf numFmtId="0" fontId="5" fillId="2" borderId="14" xfId="0" applyFont="1" applyFill="1" applyBorder="1" applyAlignment="1"/>
    <xf numFmtId="0" fontId="5" fillId="2" borderId="14" xfId="0" applyFont="1" applyFill="1" applyBorder="1" applyAlignment="1">
      <alignment wrapText="1"/>
    </xf>
    <xf numFmtId="0" fontId="6" fillId="2" borderId="6" xfId="0" applyFont="1" applyFill="1" applyBorder="1" applyAlignment="1"/>
    <xf numFmtId="0" fontId="16" fillId="2" borderId="2" xfId="0" applyFont="1" applyFill="1" applyBorder="1" applyAlignment="1">
      <alignment horizontal="right"/>
    </xf>
    <xf numFmtId="0" fontId="17" fillId="2" borderId="0" xfId="0" applyFont="1" applyFill="1" applyBorder="1" applyAlignment="1"/>
    <xf numFmtId="0" fontId="16" fillId="2" borderId="14" xfId="0" applyFont="1" applyFill="1" applyBorder="1" applyAlignment="1"/>
    <xf numFmtId="0" fontId="16" fillId="2" borderId="6" xfId="0" applyFont="1" applyFill="1" applyBorder="1" applyAlignment="1"/>
    <xf numFmtId="0" fontId="16" fillId="2" borderId="0" xfId="0" applyFont="1" applyFill="1" applyBorder="1" applyAlignment="1"/>
    <xf numFmtId="164" fontId="16" fillId="2" borderId="8" xfId="0" applyNumberFormat="1" applyFont="1" applyFill="1" applyBorder="1"/>
    <xf numFmtId="164" fontId="16" fillId="2" borderId="2" xfId="0" applyNumberFormat="1" applyFont="1" applyFill="1" applyBorder="1"/>
    <xf numFmtId="0" fontId="16" fillId="2" borderId="0" xfId="0" applyFont="1" applyFill="1" applyBorder="1" applyAlignment="1">
      <alignment wrapText="1"/>
    </xf>
    <xf numFmtId="0" fontId="6" fillId="2" borderId="0" xfId="0" applyFont="1" applyFill="1" applyBorder="1"/>
    <xf numFmtId="0" fontId="6" fillId="2" borderId="0" xfId="0" applyFont="1" applyFill="1" applyAlignment="1"/>
    <xf numFmtId="0" fontId="5" fillId="2" borderId="7" xfId="0" applyFont="1" applyFill="1" applyBorder="1" applyAlignment="1"/>
    <xf numFmtId="0" fontId="6" fillId="2" borderId="11" xfId="0" applyFont="1" applyFill="1" applyBorder="1" applyAlignment="1">
      <alignment horizontal="right"/>
    </xf>
    <xf numFmtId="164" fontId="6" fillId="2" borderId="2" xfId="0" applyNumberFormat="1" applyFont="1" applyFill="1" applyBorder="1" applyAlignment="1">
      <alignment horizontal="right"/>
    </xf>
    <xf numFmtId="0" fontId="5" fillId="2" borderId="2" xfId="0" applyFont="1" applyFill="1" applyBorder="1" applyAlignment="1">
      <alignment wrapText="1"/>
    </xf>
    <xf numFmtId="0" fontId="6" fillId="2" borderId="7" xfId="0" applyFont="1" applyFill="1" applyBorder="1" applyAlignment="1"/>
    <xf numFmtId="0" fontId="6" fillId="2" borderId="8" xfId="0" applyFont="1" applyFill="1" applyBorder="1" applyAlignment="1"/>
    <xf numFmtId="0" fontId="5" fillId="2" borderId="0" xfId="0" applyFont="1" applyFill="1" applyAlignment="1"/>
    <xf numFmtId="0" fontId="5" fillId="2" borderId="7" xfId="0" applyFont="1" applyFill="1" applyBorder="1" applyAlignment="1">
      <alignment horizontal="left"/>
    </xf>
    <xf numFmtId="0" fontId="3" fillId="2" borderId="2" xfId="0" applyFont="1" applyFill="1" applyBorder="1" applyAlignment="1"/>
    <xf numFmtId="0" fontId="4" fillId="2" borderId="2" xfId="0" applyFont="1" applyFill="1" applyBorder="1" applyAlignment="1"/>
    <xf numFmtId="0" fontId="4" fillId="2" borderId="12" xfId="0" applyFont="1" applyFill="1" applyBorder="1" applyAlignment="1"/>
    <xf numFmtId="0" fontId="13" fillId="2" borderId="2" xfId="0" applyFont="1" applyFill="1" applyBorder="1" applyAlignment="1">
      <alignment wrapText="1"/>
    </xf>
    <xf numFmtId="0" fontId="5" fillId="2" borderId="7" xfId="0" applyFont="1" applyFill="1" applyBorder="1" applyAlignment="1">
      <alignment horizontal="right"/>
    </xf>
    <xf numFmtId="0" fontId="6" fillId="2" borderId="14" xfId="0" applyFont="1" applyFill="1" applyBorder="1" applyAlignment="1">
      <alignment horizontal="right"/>
    </xf>
    <xf numFmtId="0" fontId="6" fillId="2" borderId="2" xfId="0" applyFont="1" applyFill="1" applyBorder="1" applyAlignment="1">
      <alignment horizontal="left" vertical="center"/>
    </xf>
    <xf numFmtId="0" fontId="6" fillId="2" borderId="15" xfId="0" applyFont="1" applyFill="1" applyBorder="1" applyAlignment="1"/>
    <xf numFmtId="0" fontId="6" fillId="2" borderId="9" xfId="0" applyFont="1" applyFill="1" applyBorder="1" applyAlignment="1"/>
    <xf numFmtId="0" fontId="13" fillId="2" borderId="2" xfId="0" applyFont="1" applyFill="1" applyBorder="1" applyAlignment="1">
      <alignment horizontal="right"/>
    </xf>
    <xf numFmtId="0" fontId="6" fillId="2" borderId="9" xfId="0" applyFont="1" applyFill="1" applyBorder="1" applyAlignment="1">
      <alignment horizontal="right"/>
    </xf>
    <xf numFmtId="0" fontId="6" fillId="2" borderId="10" xfId="0" applyFont="1" applyFill="1" applyBorder="1"/>
    <xf numFmtId="0" fontId="6" fillId="2" borderId="12" xfId="0" applyFont="1" applyFill="1" applyBorder="1"/>
    <xf numFmtId="0" fontId="6" fillId="2" borderId="12" xfId="0" applyFont="1" applyFill="1" applyBorder="1" applyAlignment="1"/>
    <xf numFmtId="0" fontId="5" fillId="2" borderId="9" xfId="0" applyFont="1" applyFill="1" applyBorder="1" applyAlignment="1">
      <alignment horizontal="right"/>
    </xf>
    <xf numFmtId="0" fontId="8" fillId="2" borderId="7" xfId="0" applyFont="1" applyFill="1" applyBorder="1" applyAlignment="1">
      <alignment wrapText="1"/>
    </xf>
    <xf numFmtId="0" fontId="5" fillId="2" borderId="2" xfId="0" applyFont="1" applyFill="1" applyBorder="1" applyAlignment="1">
      <alignment horizontal="left"/>
    </xf>
    <xf numFmtId="164" fontId="6" fillId="2" borderId="8" xfId="0" applyNumberFormat="1" applyFont="1" applyFill="1" applyBorder="1" applyAlignment="1">
      <alignment horizontal="right"/>
    </xf>
    <xf numFmtId="164" fontId="19" fillId="2" borderId="8" xfId="0" applyNumberFormat="1" applyFont="1" applyFill="1" applyBorder="1" applyAlignment="1">
      <alignment horizontal="right"/>
    </xf>
    <xf numFmtId="0" fontId="6" fillId="2" borderId="12" xfId="0" applyFont="1" applyFill="1" applyBorder="1" applyAlignment="1">
      <alignment horizontal="left"/>
    </xf>
    <xf numFmtId="0" fontId="5" fillId="2" borderId="0" xfId="0" applyFont="1" applyFill="1" applyAlignment="1">
      <alignment horizontal="right"/>
    </xf>
    <xf numFmtId="0" fontId="6" fillId="2" borderId="6" xfId="0" applyFont="1" applyFill="1" applyBorder="1" applyAlignment="1">
      <alignment wrapText="1"/>
    </xf>
    <xf numFmtId="0" fontId="6" fillId="2" borderId="0" xfId="0" applyFont="1" applyFill="1" applyAlignment="1">
      <alignment horizontal="right"/>
    </xf>
    <xf numFmtId="0" fontId="4" fillId="2" borderId="0" xfId="0" applyFont="1" applyFill="1" applyBorder="1" applyAlignment="1">
      <alignment horizontal="left"/>
    </xf>
    <xf numFmtId="0" fontId="3" fillId="2" borderId="0" xfId="0" applyFont="1" applyFill="1"/>
    <xf numFmtId="0" fontId="4" fillId="2" borderId="0" xfId="0" applyFont="1" applyFill="1" applyBorder="1" applyAlignment="1"/>
    <xf numFmtId="0" fontId="5" fillId="2" borderId="7" xfId="0" applyFont="1" applyFill="1" applyBorder="1" applyAlignment="1">
      <alignment horizontal="left" vertical="center" wrapText="1"/>
    </xf>
    <xf numFmtId="0" fontId="6" fillId="2" borderId="7" xfId="0" applyFont="1" applyFill="1" applyBorder="1" applyAlignment="1">
      <alignment vertical="center" wrapText="1"/>
    </xf>
    <xf numFmtId="0" fontId="6" fillId="2" borderId="10" xfId="0" applyFont="1" applyFill="1" applyBorder="1" applyAlignment="1"/>
    <xf numFmtId="0" fontId="5" fillId="2" borderId="6" xfId="0" applyFont="1" applyFill="1" applyBorder="1" applyAlignment="1">
      <alignment wrapText="1"/>
    </xf>
    <xf numFmtId="165" fontId="5" fillId="2" borderId="14" xfId="0" applyNumberFormat="1" applyFont="1" applyFill="1" applyBorder="1"/>
    <xf numFmtId="0" fontId="5" fillId="2" borderId="15" xfId="0" applyFont="1" applyFill="1" applyBorder="1" applyAlignment="1"/>
    <xf numFmtId="0" fontId="5" fillId="2" borderId="9" xfId="0" applyFont="1" applyFill="1" applyBorder="1" applyAlignment="1">
      <alignment horizontal="left"/>
    </xf>
    <xf numFmtId="0" fontId="4" fillId="2" borderId="6" xfId="0" applyFont="1" applyFill="1" applyBorder="1" applyAlignment="1"/>
    <xf numFmtId="0" fontId="4" fillId="2" borderId="7" xfId="0" applyFont="1" applyFill="1" applyBorder="1" applyAlignment="1"/>
    <xf numFmtId="0" fontId="4" fillId="2" borderId="13" xfId="0" applyFont="1" applyFill="1" applyBorder="1" applyAlignment="1"/>
    <xf numFmtId="0" fontId="20" fillId="2" borderId="2" xfId="0" applyFont="1" applyFill="1" applyBorder="1" applyAlignment="1">
      <alignment wrapText="1"/>
    </xf>
    <xf numFmtId="164" fontId="5" fillId="2" borderId="13" xfId="0" applyNumberFormat="1" applyFont="1" applyFill="1" applyBorder="1" applyAlignment="1">
      <alignment horizontal="right"/>
    </xf>
    <xf numFmtId="0" fontId="5" fillId="2" borderId="14" xfId="0" applyFont="1" applyFill="1" applyBorder="1" applyAlignment="1">
      <alignment horizontal="right"/>
    </xf>
    <xf numFmtId="164" fontId="35" fillId="2" borderId="2" xfId="0" applyNumberFormat="1" applyFont="1" applyFill="1" applyBorder="1" applyAlignment="1">
      <alignment horizontal="right"/>
    </xf>
    <xf numFmtId="164" fontId="32" fillId="2" borderId="13" xfId="0" applyNumberFormat="1" applyFont="1" applyFill="1" applyBorder="1"/>
    <xf numFmtId="164" fontId="32" fillId="2" borderId="7" xfId="0" applyNumberFormat="1" applyFont="1" applyFill="1" applyBorder="1"/>
    <xf numFmtId="164" fontId="39" fillId="2" borderId="7" xfId="0" applyNumberFormat="1" applyFont="1" applyFill="1" applyBorder="1" applyAlignment="1">
      <alignment horizontal="right"/>
    </xf>
    <xf numFmtId="0" fontId="28" fillId="0" borderId="0" xfId="0" applyFont="1"/>
    <xf numFmtId="0" fontId="32" fillId="0" borderId="0" xfId="0" applyFont="1"/>
    <xf numFmtId="0" fontId="33" fillId="0" borderId="0" xfId="0" applyFont="1"/>
    <xf numFmtId="0" fontId="42" fillId="0" borderId="0" xfId="0" applyFont="1" applyAlignment="1">
      <alignment horizontal="center"/>
    </xf>
    <xf numFmtId="49" fontId="32" fillId="0" borderId="1" xfId="0" applyNumberFormat="1" applyFont="1" applyBorder="1" applyAlignment="1">
      <alignment wrapText="1"/>
    </xf>
    <xf numFmtId="0" fontId="32" fillId="0" borderId="5" xfId="0" applyFont="1" applyBorder="1"/>
    <xf numFmtId="0" fontId="32" fillId="0" borderId="7" xfId="0" applyFont="1" applyBorder="1" applyAlignment="1">
      <alignment wrapText="1"/>
    </xf>
    <xf numFmtId="0" fontId="33" fillId="0" borderId="2" xfId="0" applyFont="1" applyBorder="1" applyAlignment="1">
      <alignment horizontal="right"/>
    </xf>
    <xf numFmtId="0" fontId="31" fillId="0" borderId="15" xfId="0" applyFont="1" applyBorder="1" applyAlignment="1">
      <alignment wrapText="1"/>
    </xf>
    <xf numFmtId="0" fontId="32" fillId="0" borderId="2" xfId="0" applyFont="1" applyBorder="1"/>
    <xf numFmtId="165" fontId="33" fillId="0" borderId="2" xfId="0" applyNumberFormat="1" applyFont="1" applyBorder="1"/>
    <xf numFmtId="165" fontId="33" fillId="0" borderId="9" xfId="0" applyNumberFormat="1" applyFont="1" applyBorder="1"/>
    <xf numFmtId="0" fontId="33" fillId="0" borderId="0" xfId="0" applyFont="1" applyAlignment="1">
      <alignment horizontal="right"/>
    </xf>
    <xf numFmtId="0" fontId="32" fillId="0" borderId="2" xfId="0" applyFont="1" applyBorder="1" applyAlignment="1">
      <alignment horizontal="right"/>
    </xf>
    <xf numFmtId="0" fontId="30" fillId="0" borderId="11" xfId="0" applyFont="1" applyBorder="1"/>
    <xf numFmtId="165" fontId="32" fillId="0" borderId="2" xfId="0" applyNumberFormat="1" applyFont="1" applyBorder="1"/>
    <xf numFmtId="165" fontId="32" fillId="0" borderId="7" xfId="0" applyNumberFormat="1" applyFont="1" applyBorder="1"/>
    <xf numFmtId="0" fontId="43" fillId="0" borderId="11" xfId="0" applyFont="1" applyBorder="1"/>
    <xf numFmtId="0" fontId="33" fillId="0" borderId="2" xfId="0" applyFont="1" applyBorder="1"/>
    <xf numFmtId="165" fontId="36" fillId="0" borderId="2" xfId="0" applyNumberFormat="1" applyFont="1" applyBorder="1"/>
    <xf numFmtId="0" fontId="31" fillId="0" borderId="11" xfId="0" applyFont="1" applyBorder="1" applyAlignment="1">
      <alignment wrapText="1"/>
    </xf>
    <xf numFmtId="0" fontId="31" fillId="0" borderId="11" xfId="0" applyFont="1" applyBorder="1"/>
    <xf numFmtId="0" fontId="30" fillId="2" borderId="11" xfId="0" applyFont="1" applyFill="1" applyBorder="1"/>
    <xf numFmtId="0" fontId="44" fillId="0" borderId="11" xfId="0" applyFont="1" applyBorder="1"/>
    <xf numFmtId="0" fontId="30" fillId="0" borderId="2" xfId="0" applyFont="1" applyBorder="1" applyAlignment="1">
      <alignment wrapText="1"/>
    </xf>
    <xf numFmtId="0" fontId="32" fillId="0" borderId="6" xfId="0" applyFont="1" applyBorder="1" applyAlignment="1">
      <alignment horizontal="right"/>
    </xf>
    <xf numFmtId="0" fontId="30" fillId="0" borderId="2" xfId="0" applyFont="1" applyBorder="1"/>
    <xf numFmtId="165" fontId="32" fillId="0" borderId="8" xfId="0" applyNumberFormat="1" applyFont="1" applyBorder="1"/>
    <xf numFmtId="0" fontId="31" fillId="0" borderId="2" xfId="0" applyFont="1" applyBorder="1"/>
    <xf numFmtId="0" fontId="32" fillId="0" borderId="0" xfId="0" applyFont="1" applyAlignment="1">
      <alignment horizontal="right"/>
    </xf>
    <xf numFmtId="165" fontId="32" fillId="0" borderId="0" xfId="0" applyNumberFormat="1" applyFont="1"/>
    <xf numFmtId="0" fontId="4" fillId="0" borderId="0" xfId="0" applyFont="1"/>
    <xf numFmtId="0" fontId="4" fillId="0" borderId="0" xfId="0" applyFont="1" applyAlignment="1">
      <alignment horizontal="left"/>
    </xf>
    <xf numFmtId="0" fontId="4" fillId="0" borderId="0" xfId="0" applyFont="1" applyAlignment="1">
      <alignment vertical="top" wrapText="1"/>
    </xf>
    <xf numFmtId="0" fontId="22" fillId="0" borderId="0" xfId="0" applyFont="1"/>
    <xf numFmtId="0" fontId="4" fillId="0" borderId="0" xfId="0" applyFont="1" applyAlignment="1">
      <alignment horizontal="center"/>
    </xf>
    <xf numFmtId="0" fontId="24" fillId="0" borderId="2" xfId="0" applyFont="1" applyBorder="1" applyAlignment="1">
      <alignment horizontal="right" vertical="top" wrapText="1"/>
    </xf>
    <xf numFmtId="0" fontId="25" fillId="0" borderId="2" xfId="0" applyFont="1" applyBorder="1" applyAlignment="1">
      <alignment vertical="top" wrapText="1"/>
    </xf>
    <xf numFmtId="0" fontId="9" fillId="0" borderId="2" xfId="0" applyFont="1" applyBorder="1" applyAlignment="1">
      <alignment horizontal="right" vertical="top" wrapText="1"/>
    </xf>
    <xf numFmtId="0" fontId="4" fillId="0" borderId="2" xfId="0" applyFont="1" applyBorder="1" applyAlignment="1">
      <alignment vertical="top" wrapText="1"/>
    </xf>
    <xf numFmtId="0" fontId="26" fillId="0" borderId="2" xfId="0" applyFont="1" applyBorder="1" applyAlignment="1">
      <alignment wrapText="1"/>
    </xf>
    <xf numFmtId="0" fontId="3" fillId="0" borderId="2" xfId="0" applyFont="1" applyBorder="1" applyAlignment="1">
      <alignment vertical="top" wrapText="1"/>
    </xf>
    <xf numFmtId="0" fontId="9" fillId="0" borderId="2" xfId="0" applyFont="1" applyBorder="1" applyAlignment="1">
      <alignment horizontal="right" vertical="center" wrapText="1"/>
    </xf>
    <xf numFmtId="0" fontId="4" fillId="0" borderId="2" xfId="0" applyFont="1" applyBorder="1" applyAlignment="1">
      <alignment horizontal="left" vertical="center" wrapText="1"/>
    </xf>
    <xf numFmtId="0" fontId="3" fillId="0" borderId="2" xfId="0" applyFont="1" applyBorder="1"/>
    <xf numFmtId="16" fontId="9" fillId="0" borderId="0" xfId="0" applyNumberFormat="1" applyFont="1" applyAlignment="1">
      <alignment horizontal="right" vertical="top" wrapText="1"/>
    </xf>
    <xf numFmtId="0" fontId="5" fillId="0" borderId="0" xfId="0" applyFont="1"/>
    <xf numFmtId="0" fontId="45" fillId="0" borderId="0" xfId="0" applyFont="1" applyAlignment="1">
      <alignment vertical="top" wrapText="1"/>
    </xf>
    <xf numFmtId="0" fontId="8" fillId="0" borderId="0" xfId="0" applyFont="1" applyAlignment="1">
      <alignment vertical="top" wrapText="1"/>
    </xf>
    <xf numFmtId="0" fontId="8" fillId="0" borderId="0" xfId="0" applyFont="1" applyAlignment="1">
      <alignment horizontal="center" vertical="top" wrapText="1"/>
    </xf>
    <xf numFmtId="165" fontId="8" fillId="0" borderId="0" xfId="0" applyNumberFormat="1" applyFont="1" applyAlignment="1">
      <alignment horizontal="center" vertical="top" wrapText="1"/>
    </xf>
    <xf numFmtId="0" fontId="8" fillId="0" borderId="0" xfId="0" applyFont="1" applyAlignment="1">
      <alignment horizontal="right" vertical="top" wrapText="1"/>
    </xf>
    <xf numFmtId="0" fontId="32" fillId="0" borderId="0" xfId="0" applyFont="1" applyAlignment="1">
      <alignment horizontal="center"/>
    </xf>
    <xf numFmtId="0" fontId="33" fillId="0" borderId="0" xfId="0" applyFont="1" applyAlignment="1">
      <alignment horizontal="center"/>
    </xf>
    <xf numFmtId="0" fontId="35" fillId="0" borderId="0" xfId="0" applyFont="1"/>
    <xf numFmtId="0" fontId="33" fillId="0" borderId="2" xfId="0" applyFont="1" applyBorder="1" applyAlignment="1">
      <alignment wrapText="1"/>
    </xf>
    <xf numFmtId="0" fontId="33" fillId="0" borderId="11" xfId="0" applyFont="1" applyBorder="1"/>
    <xf numFmtId="0" fontId="33" fillId="0" borderId="8" xfId="0" applyFont="1" applyBorder="1"/>
    <xf numFmtId="0" fontId="36" fillId="0" borderId="2" xfId="0" applyFont="1" applyBorder="1"/>
    <xf numFmtId="164" fontId="32" fillId="0" borderId="2" xfId="0" applyNumberFormat="1" applyFont="1" applyBorder="1"/>
    <xf numFmtId="164" fontId="33" fillId="0" borderId="2" xfId="0" applyNumberFormat="1" applyFont="1" applyBorder="1"/>
    <xf numFmtId="164" fontId="6" fillId="0" borderId="2" xfId="0" applyNumberFormat="1" applyFont="1" applyBorder="1"/>
    <xf numFmtId="0" fontId="33" fillId="2" borderId="6" xfId="0" applyFont="1" applyFill="1" applyBorder="1" applyAlignment="1">
      <alignment horizontal="center"/>
    </xf>
    <xf numFmtId="164" fontId="16" fillId="2" borderId="2" xfId="0" applyNumberFormat="1" applyFont="1" applyFill="1" applyBorder="1" applyAlignment="1">
      <alignment horizontal="right"/>
    </xf>
    <xf numFmtId="164" fontId="6" fillId="2" borderId="7" xfId="0" applyNumberFormat="1" applyFont="1" applyFill="1" applyBorder="1" applyAlignment="1"/>
    <xf numFmtId="164" fontId="32" fillId="2" borderId="0" xfId="0" applyNumberFormat="1" applyFont="1" applyFill="1"/>
    <xf numFmtId="164" fontId="13" fillId="2" borderId="2" xfId="0" applyNumberFormat="1" applyFont="1" applyFill="1" applyBorder="1" applyAlignment="1">
      <alignment horizontal="right"/>
    </xf>
    <xf numFmtId="0" fontId="19" fillId="2" borderId="2" xfId="0" applyFont="1" applyFill="1" applyBorder="1" applyAlignment="1">
      <alignment horizontal="right"/>
    </xf>
    <xf numFmtId="164" fontId="3" fillId="2" borderId="2" xfId="0" applyNumberFormat="1" applyFont="1" applyFill="1" applyBorder="1" applyAlignment="1">
      <alignment horizontal="right"/>
    </xf>
    <xf numFmtId="164" fontId="4" fillId="2" borderId="2" xfId="0" applyNumberFormat="1" applyFont="1" applyFill="1" applyBorder="1" applyAlignment="1">
      <alignment horizontal="right"/>
    </xf>
    <xf numFmtId="0" fontId="46" fillId="2" borderId="11" xfId="0" applyFont="1" applyFill="1" applyBorder="1" applyAlignment="1">
      <alignment wrapText="1"/>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5" fillId="2" borderId="6" xfId="0" applyFont="1" applyFill="1" applyBorder="1" applyAlignment="1">
      <alignment horizontal="center"/>
    </xf>
    <xf numFmtId="0" fontId="5" fillId="2" borderId="2" xfId="0" applyFont="1" applyFill="1" applyBorder="1" applyAlignment="1">
      <alignment horizontal="center" wrapText="1"/>
    </xf>
    <xf numFmtId="0" fontId="6" fillId="2" borderId="7" xfId="0" applyFont="1" applyFill="1" applyBorder="1" applyAlignment="1">
      <alignment horizontal="center" vertical="center"/>
    </xf>
    <xf numFmtId="0" fontId="6" fillId="2" borderId="5" xfId="0" applyFont="1" applyFill="1" applyBorder="1" applyAlignment="1">
      <alignment horizontal="center"/>
    </xf>
    <xf numFmtId="0" fontId="6" fillId="2" borderId="7" xfId="0" applyFont="1" applyFill="1" applyBorder="1" applyAlignment="1">
      <alignment horizontal="center"/>
    </xf>
    <xf numFmtId="0" fontId="6" fillId="2" borderId="6" xfId="0" applyFont="1" applyFill="1" applyBorder="1" applyAlignment="1">
      <alignment horizontal="center"/>
    </xf>
    <xf numFmtId="0" fontId="4" fillId="2" borderId="0" xfId="0" applyFont="1" applyFill="1" applyAlignment="1">
      <alignment horizontal="left"/>
    </xf>
    <xf numFmtId="0" fontId="6" fillId="2" borderId="7" xfId="0" applyFont="1" applyFill="1" applyBorder="1" applyAlignment="1">
      <alignment vertical="top"/>
    </xf>
    <xf numFmtId="164" fontId="5" fillId="2" borderId="5" xfId="0" applyNumberFormat="1" applyFont="1" applyFill="1" applyBorder="1"/>
    <xf numFmtId="0" fontId="6" fillId="2" borderId="5" xfId="0" applyFont="1" applyFill="1" applyBorder="1" applyAlignment="1">
      <alignment horizontal="center"/>
    </xf>
    <xf numFmtId="0" fontId="6" fillId="2" borderId="7"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2" xfId="0" applyFont="1" applyFill="1" applyBorder="1" applyAlignment="1">
      <alignment horizontal="center"/>
    </xf>
    <xf numFmtId="0" fontId="6" fillId="2" borderId="6" xfId="0" applyFont="1" applyFill="1" applyBorder="1" applyAlignment="1">
      <alignment horizontal="center"/>
    </xf>
    <xf numFmtId="164" fontId="5" fillId="2" borderId="5" xfId="0" applyNumberFormat="1" applyFont="1" applyFill="1" applyBorder="1" applyAlignment="1">
      <alignment horizontal="right"/>
    </xf>
    <xf numFmtId="164" fontId="13" fillId="2" borderId="8" xfId="0" applyNumberFormat="1" applyFont="1" applyFill="1" applyBorder="1"/>
    <xf numFmtId="164" fontId="13" fillId="2" borderId="2" xfId="0" applyNumberFormat="1" applyFont="1" applyFill="1" applyBorder="1"/>
    <xf numFmtId="164" fontId="13" fillId="2" borderId="5" xfId="0" applyNumberFormat="1" applyFont="1" applyFill="1" applyBorder="1"/>
    <xf numFmtId="164" fontId="13" fillId="2" borderId="5" xfId="0" applyNumberFormat="1" applyFont="1" applyFill="1" applyBorder="1" applyAlignment="1">
      <alignment horizontal="right"/>
    </xf>
    <xf numFmtId="164" fontId="13" fillId="2" borderId="7" xfId="0" applyNumberFormat="1" applyFont="1" applyFill="1" applyBorder="1" applyAlignment="1">
      <alignment horizontal="right"/>
    </xf>
    <xf numFmtId="164" fontId="19" fillId="2" borderId="8" xfId="0" applyNumberFormat="1" applyFont="1" applyFill="1" applyBorder="1"/>
    <xf numFmtId="164" fontId="19" fillId="2" borderId="2" xfId="0" applyNumberFormat="1" applyFont="1" applyFill="1" applyBorder="1"/>
    <xf numFmtId="164" fontId="19" fillId="2" borderId="2" xfId="0" applyNumberFormat="1" applyFont="1" applyFill="1" applyBorder="1" applyAlignment="1">
      <alignment horizontal="right"/>
    </xf>
    <xf numFmtId="164" fontId="19" fillId="2" borderId="5" xfId="0" applyNumberFormat="1" applyFont="1" applyFill="1" applyBorder="1"/>
    <xf numFmtId="164" fontId="19" fillId="2" borderId="5" xfId="0" applyNumberFormat="1" applyFont="1" applyFill="1" applyBorder="1" applyAlignment="1">
      <alignment horizontal="right"/>
    </xf>
    <xf numFmtId="164" fontId="19" fillId="2" borderId="7" xfId="0" applyNumberFormat="1" applyFont="1" applyFill="1" applyBorder="1" applyAlignment="1">
      <alignment horizontal="right"/>
    </xf>
    <xf numFmtId="165" fontId="13" fillId="2" borderId="8" xfId="0" applyNumberFormat="1" applyFont="1" applyFill="1" applyBorder="1"/>
    <xf numFmtId="164" fontId="47" fillId="2" borderId="2" xfId="0" applyNumberFormat="1" applyFont="1" applyFill="1" applyBorder="1"/>
    <xf numFmtId="164" fontId="19" fillId="2" borderId="10" xfId="0" applyNumberFormat="1" applyFont="1" applyFill="1" applyBorder="1"/>
    <xf numFmtId="164" fontId="47" fillId="2" borderId="10" xfId="0" applyNumberFormat="1" applyFont="1" applyFill="1" applyBorder="1"/>
    <xf numFmtId="164" fontId="13" fillId="2" borderId="10" xfId="0" applyNumberFormat="1" applyFont="1" applyFill="1" applyBorder="1"/>
    <xf numFmtId="0" fontId="6" fillId="4" borderId="2" xfId="0" applyFont="1" applyFill="1" applyBorder="1" applyAlignment="1">
      <alignment horizontal="right"/>
    </xf>
    <xf numFmtId="164" fontId="6" fillId="4" borderId="2" xfId="0" applyNumberFormat="1" applyFont="1" applyFill="1" applyBorder="1" applyAlignment="1">
      <alignment horizontal="right"/>
    </xf>
    <xf numFmtId="164" fontId="46" fillId="2" borderId="7" xfId="0" applyNumberFormat="1" applyFont="1" applyFill="1" applyBorder="1" applyAlignment="1">
      <alignment horizontal="right"/>
    </xf>
    <xf numFmtId="164" fontId="39" fillId="2" borderId="2" xfId="0" applyNumberFormat="1" applyFont="1" applyFill="1" applyBorder="1" applyAlignment="1">
      <alignment horizontal="right"/>
    </xf>
    <xf numFmtId="164" fontId="46" fillId="2" borderId="2" xfId="0" applyNumberFormat="1" applyFont="1" applyFill="1" applyBorder="1"/>
    <xf numFmtId="164" fontId="46" fillId="2" borderId="2" xfId="0" applyNumberFormat="1" applyFont="1" applyFill="1" applyBorder="1" applyAlignment="1">
      <alignment horizontal="right"/>
    </xf>
    <xf numFmtId="164" fontId="46" fillId="2" borderId="8" xfId="0" applyNumberFormat="1" applyFont="1" applyFill="1" applyBorder="1"/>
    <xf numFmtId="164" fontId="46" fillId="2" borderId="5" xfId="0" applyNumberFormat="1" applyFont="1" applyFill="1" applyBorder="1"/>
    <xf numFmtId="164" fontId="46" fillId="2" borderId="5" xfId="0" applyNumberFormat="1" applyFont="1" applyFill="1" applyBorder="1" applyAlignment="1">
      <alignment horizontal="right"/>
    </xf>
    <xf numFmtId="164" fontId="32" fillId="2" borderId="8" xfId="0" applyNumberFormat="1" applyFont="1" applyFill="1" applyBorder="1" applyAlignment="1">
      <alignment horizontal="right"/>
    </xf>
    <xf numFmtId="164" fontId="33" fillId="2" borderId="7" xfId="0" applyNumberFormat="1" applyFont="1" applyFill="1" applyBorder="1" applyAlignment="1"/>
    <xf numFmtId="164" fontId="49" fillId="2" borderId="2" xfId="0" applyNumberFormat="1" applyFont="1" applyFill="1" applyBorder="1"/>
    <xf numFmtId="164" fontId="32" fillId="2" borderId="10" xfId="0" applyNumberFormat="1" applyFont="1" applyFill="1" applyBorder="1"/>
    <xf numFmtId="164" fontId="49" fillId="2" borderId="10" xfId="0" applyNumberFormat="1" applyFont="1" applyFill="1" applyBorder="1"/>
    <xf numFmtId="164" fontId="29" fillId="2" borderId="2" xfId="0" applyNumberFormat="1" applyFont="1" applyFill="1" applyBorder="1" applyAlignment="1">
      <alignment horizontal="right"/>
    </xf>
    <xf numFmtId="164" fontId="32" fillId="2" borderId="5" xfId="0" applyNumberFormat="1" applyFont="1" applyFill="1" applyBorder="1"/>
    <xf numFmtId="164" fontId="32" fillId="2" borderId="5" xfId="0" applyNumberFormat="1" applyFont="1" applyFill="1" applyBorder="1" applyAlignment="1">
      <alignment horizontal="right"/>
    </xf>
    <xf numFmtId="0" fontId="39" fillId="2" borderId="2" xfId="0" applyFont="1" applyFill="1" applyBorder="1" applyAlignment="1">
      <alignment wrapText="1"/>
    </xf>
    <xf numFmtId="164" fontId="5" fillId="2" borderId="10" xfId="0" applyNumberFormat="1" applyFont="1" applyFill="1" applyBorder="1"/>
    <xf numFmtId="164" fontId="16" fillId="2" borderId="10" xfId="0" applyNumberFormat="1" applyFont="1" applyFill="1" applyBorder="1"/>
    <xf numFmtId="164" fontId="5" fillId="2" borderId="10" xfId="0" applyNumberFormat="1" applyFont="1" applyFill="1" applyBorder="1" applyAlignment="1">
      <alignment horizontal="right"/>
    </xf>
    <xf numFmtId="0" fontId="50" fillId="2" borderId="2" xfId="0" applyFont="1" applyFill="1" applyBorder="1" applyAlignment="1"/>
    <xf numFmtId="164" fontId="13" fillId="2" borderId="8" xfId="0" applyNumberFormat="1" applyFont="1" applyFill="1" applyBorder="1" applyAlignment="1">
      <alignment horizontal="right"/>
    </xf>
    <xf numFmtId="0" fontId="19" fillId="2" borderId="2" xfId="0" applyFont="1" applyFill="1" applyBorder="1" applyAlignment="1"/>
    <xf numFmtId="164" fontId="13" fillId="4" borderId="2" xfId="0" applyNumberFormat="1" applyFont="1" applyFill="1" applyBorder="1" applyAlignment="1">
      <alignment horizontal="right"/>
    </xf>
    <xf numFmtId="0" fontId="19" fillId="2" borderId="8" xfId="0" applyFont="1" applyFill="1" applyBorder="1" applyAlignment="1">
      <alignment wrapText="1"/>
    </xf>
    <xf numFmtId="0" fontId="13" fillId="2" borderId="7" xfId="0" applyFont="1" applyFill="1" applyBorder="1" applyAlignment="1">
      <alignment horizontal="left"/>
    </xf>
    <xf numFmtId="0" fontId="39" fillId="2" borderId="7" xfId="0" applyFont="1" applyFill="1" applyBorder="1" applyAlignment="1"/>
    <xf numFmtId="0" fontId="39" fillId="2" borderId="7" xfId="0" applyFont="1" applyFill="1" applyBorder="1" applyAlignment="1">
      <alignment horizontal="right"/>
    </xf>
    <xf numFmtId="0" fontId="46" fillId="2" borderId="8" xfId="0" applyFont="1" applyFill="1" applyBorder="1"/>
    <xf numFmtId="0" fontId="13" fillId="2" borderId="7" xfId="0" applyFont="1" applyFill="1" applyBorder="1" applyAlignment="1">
      <alignment horizontal="right"/>
    </xf>
    <xf numFmtId="164" fontId="13" fillId="2" borderId="6" xfId="0" applyNumberFormat="1" applyFont="1" applyFill="1" applyBorder="1" applyAlignment="1">
      <alignment horizontal="right"/>
    </xf>
    <xf numFmtId="164" fontId="13" fillId="2" borderId="7" xfId="0" applyNumberFormat="1" applyFont="1" applyFill="1" applyBorder="1"/>
    <xf numFmtId="0" fontId="13" fillId="2" borderId="3" xfId="0" applyFont="1" applyFill="1" applyBorder="1" applyAlignment="1"/>
    <xf numFmtId="0" fontId="13" fillId="2" borderId="8" xfId="0" applyFont="1" applyFill="1" applyBorder="1" applyAlignment="1"/>
    <xf numFmtId="0" fontId="19" fillId="2" borderId="12" xfId="0" applyFont="1" applyFill="1" applyBorder="1" applyAlignment="1"/>
    <xf numFmtId="0" fontId="19" fillId="2" borderId="2" xfId="0" applyFont="1" applyFill="1" applyBorder="1" applyAlignment="1">
      <alignment horizontal="right" vertical="center"/>
    </xf>
    <xf numFmtId="0" fontId="19" fillId="2" borderId="0" xfId="0" applyFont="1" applyFill="1" applyBorder="1" applyAlignment="1">
      <alignment wrapText="1"/>
    </xf>
    <xf numFmtId="0" fontId="19" fillId="2" borderId="0" xfId="0" applyFont="1" applyFill="1" applyAlignment="1"/>
    <xf numFmtId="0" fontId="13" fillId="2" borderId="10" xfId="0" applyFont="1" applyFill="1" applyBorder="1" applyAlignment="1">
      <alignment wrapText="1"/>
    </xf>
    <xf numFmtId="0" fontId="19" fillId="2" borderId="13" xfId="0" applyFont="1" applyFill="1" applyBorder="1" applyAlignment="1">
      <alignment wrapText="1"/>
    </xf>
    <xf numFmtId="0" fontId="13" fillId="2" borderId="13" xfId="0" applyFont="1" applyFill="1" applyBorder="1" applyAlignment="1">
      <alignment wrapText="1"/>
    </xf>
    <xf numFmtId="0" fontId="19" fillId="2" borderId="1" xfId="0" applyFont="1" applyFill="1" applyBorder="1" applyAlignment="1"/>
    <xf numFmtId="0" fontId="13" fillId="2" borderId="8" xfId="0" applyFont="1" applyFill="1" applyBorder="1" applyAlignment="1">
      <alignment vertical="center" wrapText="1"/>
    </xf>
    <xf numFmtId="0" fontId="19" fillId="2" borderId="0" xfId="0" applyFont="1" applyFill="1" applyBorder="1" applyAlignment="1"/>
    <xf numFmtId="0" fontId="13" fillId="2" borderId="8" xfId="0" applyFont="1" applyFill="1" applyBorder="1"/>
    <xf numFmtId="0" fontId="13" fillId="2" borderId="3" xfId="0" applyFont="1" applyFill="1" applyBorder="1"/>
    <xf numFmtId="0" fontId="13" fillId="2" borderId="1" xfId="0" applyFont="1" applyFill="1" applyBorder="1" applyAlignment="1">
      <alignment wrapText="1"/>
    </xf>
    <xf numFmtId="0" fontId="39" fillId="2" borderId="11" xfId="0" applyFont="1" applyFill="1" applyBorder="1" applyAlignment="1">
      <alignment horizontal="right"/>
    </xf>
    <xf numFmtId="0" fontId="46" fillId="2" borderId="11" xfId="0" applyFont="1" applyFill="1" applyBorder="1" applyAlignment="1">
      <alignment horizontal="right"/>
    </xf>
    <xf numFmtId="0" fontId="46" fillId="2" borderId="2" xfId="0" applyFont="1" applyFill="1" applyBorder="1" applyAlignment="1">
      <alignment wrapText="1"/>
    </xf>
    <xf numFmtId="0" fontId="46" fillId="2" borderId="2" xfId="0" applyFont="1" applyFill="1" applyBorder="1" applyAlignment="1">
      <alignment horizontal="right"/>
    </xf>
    <xf numFmtId="0" fontId="46" fillId="2" borderId="3" xfId="0" applyFont="1" applyFill="1" applyBorder="1" applyAlignment="1">
      <alignment wrapText="1"/>
    </xf>
    <xf numFmtId="0" fontId="13" fillId="2" borderId="10" xfId="0" applyFont="1" applyFill="1" applyBorder="1" applyAlignment="1"/>
    <xf numFmtId="0" fontId="19" fillId="2" borderId="2" xfId="0" applyFont="1" applyFill="1" applyBorder="1"/>
    <xf numFmtId="0" fontId="13" fillId="2" borderId="3" xfId="0" applyFont="1" applyFill="1" applyBorder="1" applyAlignment="1">
      <alignment wrapText="1"/>
    </xf>
    <xf numFmtId="14" fontId="19" fillId="2" borderId="2" xfId="0" applyNumberFormat="1" applyFont="1" applyFill="1" applyBorder="1" applyAlignment="1">
      <alignment horizontal="right"/>
    </xf>
    <xf numFmtId="0" fontId="13" fillId="2" borderId="0" xfId="0" applyFont="1" applyFill="1" applyBorder="1" applyAlignment="1"/>
    <xf numFmtId="0" fontId="19" fillId="2" borderId="8" xfId="0" applyFont="1" applyFill="1" applyBorder="1" applyAlignment="1"/>
    <xf numFmtId="0" fontId="13" fillId="2" borderId="5" xfId="0" applyFont="1" applyFill="1" applyBorder="1" applyAlignment="1">
      <alignment wrapText="1"/>
    </xf>
    <xf numFmtId="0" fontId="19" fillId="2" borderId="6" xfId="0" applyFont="1" applyFill="1" applyBorder="1" applyAlignment="1"/>
    <xf numFmtId="0" fontId="13" fillId="2" borderId="11" xfId="0" applyFont="1" applyFill="1" applyBorder="1" applyAlignment="1">
      <alignment wrapText="1"/>
    </xf>
    <xf numFmtId="0" fontId="19" fillId="2" borderId="14" xfId="0" applyFont="1" applyFill="1" applyBorder="1" applyAlignment="1"/>
    <xf numFmtId="0" fontId="19" fillId="2" borderId="9" xfId="0" applyFont="1" applyFill="1" applyBorder="1" applyAlignment="1"/>
    <xf numFmtId="0" fontId="13" fillId="2" borderId="4" xfId="0" applyFont="1" applyFill="1" applyBorder="1" applyAlignment="1">
      <alignment wrapText="1"/>
    </xf>
    <xf numFmtId="0" fontId="19" fillId="2" borderId="5" xfId="0" applyFont="1" applyFill="1" applyBorder="1" applyAlignment="1"/>
    <xf numFmtId="0" fontId="19" fillId="2" borderId="7" xfId="0" applyFont="1" applyFill="1" applyBorder="1" applyAlignment="1"/>
    <xf numFmtId="0" fontId="13" fillId="2" borderId="2" xfId="0" applyFont="1" applyFill="1" applyBorder="1" applyAlignment="1">
      <alignment horizontal="center"/>
    </xf>
    <xf numFmtId="0" fontId="19" fillId="2" borderId="2" xfId="0" applyFont="1" applyFill="1" applyBorder="1" applyAlignment="1">
      <alignment horizontal="center"/>
    </xf>
    <xf numFmtId="0" fontId="19" fillId="2" borderId="15" xfId="0" applyFont="1" applyFill="1" applyBorder="1" applyAlignment="1"/>
    <xf numFmtId="0" fontId="13" fillId="2" borderId="8" xfId="0" applyFont="1" applyFill="1" applyBorder="1" applyAlignment="1">
      <alignment horizontal="left" wrapText="1"/>
    </xf>
    <xf numFmtId="0" fontId="19" fillId="2" borderId="3" xfId="0" applyFont="1" applyFill="1" applyBorder="1" applyAlignment="1">
      <alignment wrapText="1"/>
    </xf>
    <xf numFmtId="0" fontId="13" fillId="2" borderId="13" xfId="0" applyFont="1" applyFill="1" applyBorder="1" applyAlignment="1">
      <alignment vertical="center" wrapText="1"/>
    </xf>
    <xf numFmtId="0" fontId="19" fillId="2" borderId="8" xfId="0" applyFont="1" applyFill="1" applyBorder="1"/>
    <xf numFmtId="165" fontId="13" fillId="0" borderId="2"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53" fillId="0" borderId="2" xfId="0" applyNumberFormat="1" applyFont="1" applyBorder="1" applyAlignment="1">
      <alignment horizontal="center" vertical="center" wrapText="1"/>
    </xf>
    <xf numFmtId="165" fontId="53" fillId="0" borderId="2" xfId="0" applyNumberFormat="1" applyFont="1" applyBorder="1" applyAlignment="1">
      <alignment horizontal="center"/>
    </xf>
    <xf numFmtId="165" fontId="53" fillId="0" borderId="2" xfId="0" applyNumberFormat="1" applyFont="1" applyBorder="1" applyAlignment="1">
      <alignment horizontal="center" vertical="top" wrapText="1"/>
    </xf>
    <xf numFmtId="165" fontId="19" fillId="0" borderId="2" xfId="0" applyNumberFormat="1" applyFont="1" applyBorder="1" applyAlignment="1">
      <alignment horizontal="center"/>
    </xf>
    <xf numFmtId="165" fontId="19" fillId="0" borderId="2" xfId="0" applyNumberFormat="1" applyFont="1" applyBorder="1" applyAlignment="1">
      <alignment horizontal="center" vertical="top" wrapText="1"/>
    </xf>
    <xf numFmtId="165" fontId="13" fillId="0" borderId="2" xfId="0" applyNumberFormat="1" applyFont="1" applyBorder="1" applyAlignment="1">
      <alignment horizontal="center"/>
    </xf>
    <xf numFmtId="165" fontId="54" fillId="0" borderId="2" xfId="0" applyNumberFormat="1" applyFont="1" applyBorder="1" applyAlignment="1">
      <alignment horizontal="center" vertical="center" wrapText="1"/>
    </xf>
    <xf numFmtId="165" fontId="54" fillId="0" borderId="2" xfId="0" applyNumberFormat="1" applyFont="1" applyBorder="1" applyAlignment="1">
      <alignment horizontal="center" vertical="center"/>
    </xf>
    <xf numFmtId="0" fontId="19" fillId="2" borderId="0" xfId="0" applyFont="1" applyFill="1"/>
    <xf numFmtId="0" fontId="13" fillId="2" borderId="0" xfId="0" applyFont="1" applyFill="1"/>
    <xf numFmtId="0" fontId="19" fillId="2" borderId="5" xfId="0" applyFont="1" applyFill="1" applyBorder="1"/>
    <xf numFmtId="0" fontId="13" fillId="2" borderId="2" xfId="0" applyFont="1" applyFill="1" applyBorder="1" applyAlignment="1">
      <alignment horizontal="left"/>
    </xf>
    <xf numFmtId="0" fontId="13" fillId="2" borderId="2" xfId="0" applyFont="1" applyFill="1" applyBorder="1"/>
    <xf numFmtId="0" fontId="19" fillId="2" borderId="0" xfId="0" applyFont="1" applyFill="1" applyBorder="1" applyAlignment="1">
      <alignment horizontal="left"/>
    </xf>
    <xf numFmtId="0" fontId="19" fillId="2" borderId="6" xfId="0" applyFont="1" applyFill="1" applyBorder="1" applyAlignment="1">
      <alignment horizontal="right"/>
    </xf>
    <xf numFmtId="0" fontId="13" fillId="2" borderId="6" xfId="0" applyFont="1" applyFill="1" applyBorder="1" applyAlignment="1">
      <alignment horizontal="right"/>
    </xf>
    <xf numFmtId="0" fontId="19" fillId="2" borderId="11" xfId="0" applyFont="1" applyFill="1" applyBorder="1" applyAlignment="1">
      <alignment horizontal="right"/>
    </xf>
    <xf numFmtId="0" fontId="19" fillId="2" borderId="15" xfId="0" applyFont="1" applyFill="1" applyBorder="1" applyAlignment="1">
      <alignment horizontal="right"/>
    </xf>
    <xf numFmtId="0" fontId="19" fillId="2" borderId="0" xfId="0" applyFont="1" applyFill="1" applyBorder="1"/>
    <xf numFmtId="0" fontId="13" fillId="2" borderId="6" xfId="0" applyFont="1" applyFill="1" applyBorder="1"/>
    <xf numFmtId="0" fontId="13" fillId="2" borderId="7" xfId="0" applyFont="1" applyFill="1" applyBorder="1"/>
    <xf numFmtId="0" fontId="13" fillId="2" borderId="2" xfId="0" applyFont="1" applyFill="1" applyBorder="1" applyAlignment="1"/>
    <xf numFmtId="165" fontId="19" fillId="2" borderId="0" xfId="0" applyNumberFormat="1" applyFont="1" applyFill="1" applyBorder="1"/>
    <xf numFmtId="164" fontId="19" fillId="2" borderId="0" xfId="0" applyNumberFormat="1" applyFont="1" applyFill="1" applyBorder="1"/>
    <xf numFmtId="0" fontId="48" fillId="2" borderId="2" xfId="0" applyFont="1" applyFill="1" applyBorder="1" applyAlignment="1">
      <alignment horizontal="right"/>
    </xf>
    <xf numFmtId="0" fontId="13" fillId="2" borderId="0" xfId="0" applyFont="1" applyFill="1" applyBorder="1"/>
    <xf numFmtId="0" fontId="13" fillId="2" borderId="14" xfId="0" applyFont="1" applyFill="1" applyBorder="1" applyAlignment="1"/>
    <xf numFmtId="0" fontId="13" fillId="2" borderId="0" xfId="0" applyFont="1" applyFill="1" applyAlignment="1"/>
    <xf numFmtId="0" fontId="13" fillId="2" borderId="11" xfId="0" applyFont="1" applyFill="1" applyBorder="1" applyAlignment="1">
      <alignment horizontal="right"/>
    </xf>
    <xf numFmtId="0" fontId="19" fillId="2" borderId="7" xfId="0" applyFont="1" applyFill="1" applyBorder="1" applyAlignment="1">
      <alignment horizontal="right"/>
    </xf>
    <xf numFmtId="0" fontId="13" fillId="2" borderId="14" xfId="0" applyFont="1" applyFill="1" applyBorder="1" applyAlignment="1">
      <alignment horizontal="right"/>
    </xf>
    <xf numFmtId="0" fontId="13" fillId="2" borderId="9" xfId="0" applyFont="1" applyFill="1" applyBorder="1" applyAlignment="1">
      <alignment horizontal="right"/>
    </xf>
    <xf numFmtId="0" fontId="19" fillId="2" borderId="9" xfId="0" applyFont="1" applyFill="1" applyBorder="1" applyAlignment="1">
      <alignment horizontal="right"/>
    </xf>
    <xf numFmtId="0" fontId="13" fillId="2" borderId="14" xfId="0" applyFont="1" applyFill="1" applyBorder="1" applyAlignment="1">
      <alignment wrapText="1"/>
    </xf>
    <xf numFmtId="0" fontId="13" fillId="2" borderId="6" xfId="0" applyFont="1" applyFill="1" applyBorder="1" applyAlignment="1">
      <alignment wrapText="1"/>
    </xf>
    <xf numFmtId="0" fontId="13" fillId="2" borderId="0" xfId="0" applyFont="1" applyFill="1" applyAlignment="1">
      <alignment horizontal="right"/>
    </xf>
    <xf numFmtId="0" fontId="19" fillId="2" borderId="0" xfId="0" applyFont="1" applyFill="1" applyAlignment="1">
      <alignment horizontal="center"/>
    </xf>
    <xf numFmtId="0" fontId="5" fillId="2" borderId="0" xfId="0" applyFont="1" applyFill="1" applyBorder="1" applyAlignment="1">
      <alignment wrapText="1"/>
    </xf>
    <xf numFmtId="0" fontId="13" fillId="2" borderId="0" xfId="0" applyFont="1" applyFill="1" applyAlignment="1">
      <alignment horizontal="center"/>
    </xf>
    <xf numFmtId="0" fontId="19" fillId="2" borderId="2" xfId="0" applyFont="1" applyFill="1" applyBorder="1" applyAlignment="1">
      <alignment horizontal="left"/>
    </xf>
    <xf numFmtId="164" fontId="48" fillId="2" borderId="2" xfId="0" applyNumberFormat="1" applyFont="1" applyFill="1" applyBorder="1" applyAlignment="1">
      <alignment horizontal="right"/>
    </xf>
    <xf numFmtId="0" fontId="13" fillId="2" borderId="6" xfId="0" applyFont="1" applyFill="1" applyBorder="1" applyAlignment="1">
      <alignment horizontal="center"/>
    </xf>
    <xf numFmtId="0" fontId="13" fillId="2" borderId="15" xfId="0" applyFont="1" applyFill="1" applyBorder="1" applyAlignment="1">
      <alignment wrapText="1"/>
    </xf>
    <xf numFmtId="164" fontId="13" fillId="2" borderId="2" xfId="0" applyNumberFormat="1" applyFont="1" applyFill="1" applyBorder="1" applyAlignment="1">
      <alignment wrapText="1"/>
    </xf>
    <xf numFmtId="0" fontId="19" fillId="2" borderId="10" xfId="0" applyFont="1" applyFill="1" applyBorder="1"/>
    <xf numFmtId="0" fontId="19" fillId="2" borderId="12" xfId="0" applyFont="1" applyFill="1" applyBorder="1"/>
    <xf numFmtId="0" fontId="19" fillId="2" borderId="6" xfId="0" applyFont="1" applyFill="1" applyBorder="1"/>
    <xf numFmtId="0" fontId="19" fillId="2" borderId="6" xfId="0" applyFont="1" applyFill="1" applyBorder="1" applyAlignment="1">
      <alignment vertical="center" wrapText="1"/>
    </xf>
    <xf numFmtId="0" fontId="19" fillId="2" borderId="6" xfId="0" applyFont="1" applyFill="1" applyBorder="1" applyAlignment="1">
      <alignment horizontal="left" vertical="center" wrapText="1"/>
    </xf>
    <xf numFmtId="0" fontId="13" fillId="2" borderId="2" xfId="0" applyFont="1" applyFill="1" applyBorder="1" applyAlignment="1">
      <alignment vertical="center" wrapText="1"/>
    </xf>
    <xf numFmtId="0" fontId="13" fillId="2" borderId="5" xfId="0" applyFont="1" applyFill="1" applyBorder="1"/>
    <xf numFmtId="164" fontId="13" fillId="2" borderId="7" xfId="0" applyNumberFormat="1" applyFont="1" applyFill="1" applyBorder="1" applyAlignment="1"/>
    <xf numFmtId="165" fontId="13" fillId="2" borderId="7" xfId="0" applyNumberFormat="1" applyFont="1" applyFill="1" applyBorder="1" applyAlignment="1"/>
    <xf numFmtId="2" fontId="13" fillId="2" borderId="8" xfId="0" applyNumberFormat="1" applyFont="1" applyFill="1" applyBorder="1"/>
    <xf numFmtId="0" fontId="13" fillId="2" borderId="11" xfId="0" applyFont="1" applyFill="1" applyBorder="1" applyAlignment="1"/>
    <xf numFmtId="164" fontId="19" fillId="2" borderId="13" xfId="0" applyNumberFormat="1" applyFont="1" applyFill="1" applyBorder="1" applyAlignment="1">
      <alignment horizontal="right"/>
    </xf>
    <xf numFmtId="0" fontId="19" fillId="2" borderId="0" xfId="0" applyFont="1" applyFill="1" applyAlignment="1">
      <alignment wrapText="1"/>
    </xf>
    <xf numFmtId="0" fontId="19" fillId="2" borderId="6" xfId="0" applyFont="1" applyFill="1" applyBorder="1" applyAlignment="1">
      <alignment horizontal="left"/>
    </xf>
    <xf numFmtId="0" fontId="19" fillId="2" borderId="12" xfId="0" applyFont="1" applyFill="1" applyBorder="1" applyAlignment="1">
      <alignment horizontal="left"/>
    </xf>
    <xf numFmtId="0" fontId="13" fillId="2" borderId="11" xfId="0" applyFont="1" applyFill="1" applyBorder="1" applyAlignment="1">
      <alignment horizontal="left"/>
    </xf>
    <xf numFmtId="0" fontId="19" fillId="2" borderId="14" xfId="0" applyFont="1" applyFill="1" applyBorder="1" applyAlignment="1">
      <alignment horizontal="left"/>
    </xf>
    <xf numFmtId="0" fontId="13" fillId="2" borderId="11" xfId="0" applyFont="1" applyFill="1" applyBorder="1"/>
    <xf numFmtId="0" fontId="19" fillId="2" borderId="11" xfId="0" applyFont="1" applyFill="1" applyBorder="1" applyAlignment="1">
      <alignment wrapText="1"/>
    </xf>
    <xf numFmtId="0" fontId="13" fillId="2" borderId="5" xfId="0" applyFont="1" applyFill="1" applyBorder="1" applyAlignment="1"/>
    <xf numFmtId="0" fontId="19" fillId="2" borderId="14" xfId="0" applyFont="1" applyFill="1" applyBorder="1" applyAlignment="1">
      <alignment wrapText="1"/>
    </xf>
    <xf numFmtId="0" fontId="13" fillId="2" borderId="6" xfId="0" applyFont="1" applyFill="1" applyBorder="1" applyAlignment="1"/>
    <xf numFmtId="0" fontId="47" fillId="2" borderId="0" xfId="0" applyFont="1" applyFill="1" applyBorder="1" applyAlignment="1"/>
    <xf numFmtId="0" fontId="48" fillId="2" borderId="14" xfId="0" applyFont="1" applyFill="1" applyBorder="1" applyAlignment="1"/>
    <xf numFmtId="0" fontId="48" fillId="2" borderId="6" xfId="0" applyFont="1" applyFill="1" applyBorder="1" applyAlignment="1"/>
    <xf numFmtId="164" fontId="48" fillId="2" borderId="8" xfId="0" applyNumberFormat="1" applyFont="1" applyFill="1" applyBorder="1"/>
    <xf numFmtId="164" fontId="48" fillId="2" borderId="2" xfId="0" applyNumberFormat="1" applyFont="1" applyFill="1" applyBorder="1"/>
    <xf numFmtId="0" fontId="48" fillId="2" borderId="0" xfId="0" applyFont="1" applyFill="1" applyBorder="1" applyAlignment="1"/>
    <xf numFmtId="0" fontId="48" fillId="2" borderId="0" xfId="0" applyFont="1" applyFill="1" applyBorder="1" applyAlignment="1">
      <alignment wrapText="1"/>
    </xf>
    <xf numFmtId="165" fontId="19" fillId="2" borderId="6" xfId="0" applyNumberFormat="1" applyFont="1" applyFill="1" applyBorder="1"/>
    <xf numFmtId="0" fontId="19" fillId="2" borderId="2" xfId="0" applyFont="1" applyFill="1" applyBorder="1" applyAlignment="1">
      <alignment wrapText="1"/>
    </xf>
    <xf numFmtId="0" fontId="13" fillId="2" borderId="7" xfId="0" applyFont="1" applyFill="1" applyBorder="1" applyAlignment="1"/>
    <xf numFmtId="2" fontId="13" fillId="2" borderId="2" xfId="0" applyNumberFormat="1" applyFont="1" applyFill="1" applyBorder="1"/>
    <xf numFmtId="2" fontId="13" fillId="2" borderId="2" xfId="0" applyNumberFormat="1" applyFont="1" applyFill="1" applyBorder="1" applyAlignment="1">
      <alignment horizontal="right"/>
    </xf>
    <xf numFmtId="165" fontId="13" fillId="2" borderId="2" xfId="0" applyNumberFormat="1" applyFont="1" applyFill="1" applyBorder="1" applyAlignment="1">
      <alignment horizontal="right"/>
    </xf>
    <xf numFmtId="165" fontId="13" fillId="2" borderId="2" xfId="0" applyNumberFormat="1" applyFont="1" applyFill="1" applyBorder="1"/>
    <xf numFmtId="165" fontId="19" fillId="2" borderId="2" xfId="0" applyNumberFormat="1" applyFont="1" applyFill="1" applyBorder="1" applyAlignment="1">
      <alignment horizontal="right"/>
    </xf>
    <xf numFmtId="0" fontId="19" fillId="2" borderId="7" xfId="0" applyFont="1" applyFill="1" applyBorder="1" applyAlignment="1">
      <alignment horizontal="left"/>
    </xf>
    <xf numFmtId="0" fontId="13" fillId="2" borderId="2" xfId="0" applyFont="1" applyFill="1" applyBorder="1" applyAlignment="1">
      <alignment horizontal="left" vertical="center"/>
    </xf>
    <xf numFmtId="0" fontId="13" fillId="2" borderId="15" xfId="0" applyFont="1" applyFill="1" applyBorder="1" applyAlignment="1"/>
    <xf numFmtId="0" fontId="13" fillId="2" borderId="9" xfId="0" applyFont="1" applyFill="1" applyBorder="1" applyAlignment="1"/>
    <xf numFmtId="0" fontId="13" fillId="2" borderId="10" xfId="0" applyFont="1" applyFill="1" applyBorder="1"/>
    <xf numFmtId="0" fontId="13" fillId="2" borderId="12" xfId="0" applyFont="1" applyFill="1" applyBorder="1"/>
    <xf numFmtId="0" fontId="13" fillId="2" borderId="12" xfId="0" applyFont="1" applyFill="1" applyBorder="1" applyAlignment="1"/>
    <xf numFmtId="0" fontId="19" fillId="2" borderId="13" xfId="0" applyFont="1" applyFill="1" applyBorder="1" applyAlignment="1"/>
    <xf numFmtId="0" fontId="13" fillId="2" borderId="7" xfId="0" applyFont="1" applyFill="1" applyBorder="1" applyAlignment="1">
      <alignment wrapText="1"/>
    </xf>
    <xf numFmtId="0" fontId="13" fillId="2" borderId="12" xfId="0" applyFont="1" applyFill="1" applyBorder="1" applyAlignment="1">
      <alignment horizontal="left"/>
    </xf>
    <xf numFmtId="0" fontId="13" fillId="2" borderId="2" xfId="0" applyFont="1" applyFill="1" applyBorder="1" applyAlignment="1">
      <alignment vertical="center"/>
    </xf>
    <xf numFmtId="2" fontId="13" fillId="2" borderId="7" xfId="0" applyNumberFormat="1" applyFont="1" applyFill="1" applyBorder="1" applyAlignment="1">
      <alignment horizontal="right"/>
    </xf>
    <xf numFmtId="2" fontId="13" fillId="2" borderId="7" xfId="0" applyNumberFormat="1" applyFont="1" applyFill="1" applyBorder="1"/>
    <xf numFmtId="0" fontId="38" fillId="2" borderId="0" xfId="0" applyFont="1" applyFill="1"/>
    <xf numFmtId="0" fontId="55" fillId="2" borderId="0" xfId="0" applyFont="1" applyFill="1"/>
    <xf numFmtId="0" fontId="42" fillId="2" borderId="0" xfId="0" applyFont="1" applyFill="1" applyBorder="1" applyAlignment="1">
      <alignment horizontal="center" wrapText="1"/>
    </xf>
    <xf numFmtId="0" fontId="56" fillId="2" borderId="11" xfId="0" applyFont="1" applyFill="1" applyBorder="1" applyAlignment="1">
      <alignment horizontal="left" vertical="center" wrapText="1"/>
    </xf>
    <xf numFmtId="0" fontId="38" fillId="2" borderId="2" xfId="0" applyFont="1" applyFill="1" applyBorder="1" applyAlignment="1">
      <alignment horizontal="right"/>
    </xf>
    <xf numFmtId="0" fontId="38" fillId="2" borderId="1" xfId="0" applyFont="1" applyFill="1" applyBorder="1" applyAlignment="1">
      <alignment wrapText="1"/>
    </xf>
    <xf numFmtId="0" fontId="56" fillId="2" borderId="1" xfId="0" applyFont="1" applyFill="1" applyBorder="1" applyAlignment="1">
      <alignment wrapText="1"/>
    </xf>
    <xf numFmtId="0" fontId="38" fillId="2" borderId="3" xfId="0" applyFont="1" applyFill="1" applyBorder="1" applyAlignment="1">
      <alignment vertical="top" wrapText="1"/>
    </xf>
    <xf numFmtId="0" fontId="56" fillId="2" borderId="0" xfId="0" applyFont="1" applyFill="1" applyBorder="1" applyAlignment="1">
      <alignment wrapText="1"/>
    </xf>
    <xf numFmtId="0" fontId="38" fillId="2" borderId="4" xfId="0" applyFont="1" applyFill="1" applyBorder="1" applyAlignment="1">
      <alignment vertical="top" wrapText="1"/>
    </xf>
    <xf numFmtId="0" fontId="38" fillId="2" borderId="2" xfId="0" applyFont="1" applyFill="1" applyBorder="1" applyAlignment="1">
      <alignment vertical="top" wrapText="1"/>
    </xf>
    <xf numFmtId="0" fontId="38" fillId="2" borderId="6" xfId="0" applyFont="1" applyFill="1" applyBorder="1" applyAlignment="1">
      <alignment vertical="top" wrapText="1"/>
    </xf>
    <xf numFmtId="0" fontId="56" fillId="2" borderId="2" xfId="0" applyFont="1" applyFill="1" applyBorder="1" applyAlignment="1">
      <alignment wrapText="1"/>
    </xf>
    <xf numFmtId="0" fontId="56" fillId="2" borderId="5" xfId="0" applyFont="1" applyFill="1" applyBorder="1" applyAlignment="1">
      <alignment horizontal="left" wrapText="1"/>
    </xf>
    <xf numFmtId="0" fontId="56" fillId="2" borderId="3" xfId="0" applyFont="1" applyFill="1" applyBorder="1" applyAlignment="1">
      <alignment wrapText="1"/>
    </xf>
    <xf numFmtId="0" fontId="56" fillId="2" borderId="8" xfId="0" applyFont="1" applyFill="1" applyBorder="1" applyAlignment="1">
      <alignment horizontal="left" wrapText="1"/>
    </xf>
    <xf numFmtId="165" fontId="38" fillId="2" borderId="0" xfId="0" applyNumberFormat="1" applyFont="1" applyFill="1" applyBorder="1" applyAlignment="1"/>
    <xf numFmtId="0" fontId="55" fillId="2" borderId="0" xfId="0" applyFont="1" applyFill="1" applyAlignment="1"/>
    <xf numFmtId="0" fontId="56" fillId="2" borderId="2" xfId="0" applyFont="1" applyFill="1" applyBorder="1" applyAlignment="1">
      <alignment vertical="top" wrapText="1"/>
    </xf>
    <xf numFmtId="164" fontId="56" fillId="2" borderId="2" xfId="0" applyNumberFormat="1" applyFont="1" applyFill="1" applyBorder="1" applyAlignment="1">
      <alignment horizontal="right" vertical="top" wrapText="1"/>
    </xf>
    <xf numFmtId="0" fontId="57" fillId="2" borderId="0" xfId="0" applyFont="1" applyFill="1" applyAlignment="1">
      <alignment wrapText="1"/>
    </xf>
    <xf numFmtId="164" fontId="58" fillId="2" borderId="2" xfId="0" applyNumberFormat="1" applyFont="1" applyFill="1" applyBorder="1" applyAlignment="1">
      <alignment wrapText="1"/>
    </xf>
    <xf numFmtId="0" fontId="58" fillId="2" borderId="2" xfId="0" applyFont="1" applyFill="1" applyBorder="1" applyAlignment="1">
      <alignment vertical="top" wrapText="1"/>
    </xf>
    <xf numFmtId="164" fontId="59" fillId="2" borderId="2" xfId="0" applyNumberFormat="1" applyFont="1" applyFill="1" applyBorder="1" applyAlignment="1">
      <alignment horizontal="right" vertical="center"/>
    </xf>
    <xf numFmtId="0" fontId="38" fillId="2" borderId="2" xfId="0" applyFont="1" applyFill="1" applyBorder="1" applyAlignment="1">
      <alignment horizontal="left" wrapText="1"/>
    </xf>
    <xf numFmtId="0" fontId="38" fillId="2" borderId="2" xfId="0" applyFont="1" applyFill="1" applyBorder="1" applyAlignment="1">
      <alignment horizontal="left" vertical="center" wrapText="1"/>
    </xf>
    <xf numFmtId="0" fontId="38" fillId="2" borderId="2" xfId="0" applyFont="1" applyFill="1" applyBorder="1" applyAlignment="1">
      <alignment vertical="center" wrapText="1"/>
    </xf>
    <xf numFmtId="165" fontId="55" fillId="2" borderId="0" xfId="0" applyNumberFormat="1" applyFont="1" applyFill="1"/>
    <xf numFmtId="0" fontId="38" fillId="2" borderId="6" xfId="0" applyFont="1" applyFill="1" applyBorder="1" applyAlignment="1">
      <alignment horizontal="right"/>
    </xf>
    <xf numFmtId="0" fontId="38" fillId="2" borderId="5" xfId="0" applyFont="1" applyFill="1" applyBorder="1" applyAlignment="1">
      <alignment horizontal="right"/>
    </xf>
    <xf numFmtId="0" fontId="55" fillId="2" borderId="0" xfId="0" applyFont="1" applyFill="1" applyBorder="1"/>
    <xf numFmtId="0" fontId="38" fillId="2" borderId="11" xfId="0" applyFont="1" applyFill="1" applyBorder="1" applyAlignment="1">
      <alignment horizontal="right"/>
    </xf>
    <xf numFmtId="164" fontId="56" fillId="2" borderId="10" xfId="0" applyNumberFormat="1" applyFont="1" applyFill="1" applyBorder="1"/>
    <xf numFmtId="164" fontId="38" fillId="2" borderId="2" xfId="0" applyNumberFormat="1" applyFont="1" applyFill="1" applyBorder="1"/>
    <xf numFmtId="0" fontId="38" fillId="2" borderId="0" xfId="0" applyFont="1" applyFill="1" applyBorder="1" applyAlignment="1">
      <alignment vertical="top" wrapText="1"/>
    </xf>
    <xf numFmtId="164" fontId="55" fillId="2" borderId="0" xfId="0" applyNumberFormat="1" applyFont="1" applyFill="1" applyBorder="1"/>
    <xf numFmtId="0" fontId="55" fillId="2" borderId="0" xfId="0" applyFont="1" applyFill="1" applyBorder="1" applyAlignment="1">
      <alignment horizontal="center"/>
    </xf>
    <xf numFmtId="164" fontId="56" fillId="2" borderId="2" xfId="0" applyNumberFormat="1" applyFont="1" applyFill="1" applyBorder="1"/>
    <xf numFmtId="165" fontId="56" fillId="2" borderId="0" xfId="0" applyNumberFormat="1" applyFont="1" applyFill="1" applyBorder="1"/>
    <xf numFmtId="0" fontId="56" fillId="2" borderId="2" xfId="0" applyFont="1" applyFill="1" applyBorder="1"/>
    <xf numFmtId="0" fontId="56" fillId="2" borderId="2" xfId="0" applyFont="1" applyFill="1" applyBorder="1" applyAlignment="1">
      <alignment horizontal="right"/>
    </xf>
    <xf numFmtId="0" fontId="60" fillId="2" borderId="2" xfId="0" applyFont="1" applyFill="1" applyBorder="1"/>
    <xf numFmtId="0" fontId="56" fillId="2" borderId="2" xfId="0" applyFont="1" applyFill="1" applyBorder="1" applyAlignment="1"/>
    <xf numFmtId="0" fontId="38" fillId="2" borderId="0" xfId="0" applyFont="1" applyFill="1" applyBorder="1" applyAlignment="1">
      <alignment horizontal="right"/>
    </xf>
    <xf numFmtId="0" fontId="38" fillId="2" borderId="0" xfId="0" applyFont="1" applyFill="1" applyBorder="1" applyAlignment="1">
      <alignment wrapText="1"/>
    </xf>
    <xf numFmtId="0" fontId="62" fillId="2" borderId="0" xfId="0" applyFont="1" applyFill="1" applyBorder="1" applyAlignment="1">
      <alignment horizontal="left" wrapText="1"/>
    </xf>
    <xf numFmtId="0" fontId="62" fillId="2" borderId="0" xfId="0" applyFont="1" applyFill="1" applyBorder="1" applyAlignment="1">
      <alignment wrapText="1"/>
    </xf>
    <xf numFmtId="0" fontId="42" fillId="0" borderId="0" xfId="0" applyFont="1" applyAlignment="1">
      <alignment horizontal="center"/>
    </xf>
    <xf numFmtId="164" fontId="56" fillId="2" borderId="8" xfId="0" applyNumberFormat="1" applyFont="1" applyFill="1" applyBorder="1" applyAlignment="1">
      <alignment horizontal="right" wrapText="1"/>
    </xf>
    <xf numFmtId="164" fontId="56" fillId="2" borderId="8" xfId="0" applyNumberFormat="1" applyFont="1" applyFill="1" applyBorder="1" applyAlignment="1">
      <alignment wrapText="1"/>
    </xf>
    <xf numFmtId="164" fontId="23" fillId="2" borderId="2" xfId="0" applyNumberFormat="1" applyFont="1" applyFill="1" applyBorder="1"/>
    <xf numFmtId="164" fontId="38" fillId="2" borderId="2" xfId="0" applyNumberFormat="1" applyFont="1" applyFill="1" applyBorder="1" applyAlignment="1"/>
    <xf numFmtId="164" fontId="38" fillId="2" borderId="2" xfId="0" applyNumberFormat="1" applyFont="1" applyFill="1" applyBorder="1" applyAlignment="1">
      <alignment vertical="center"/>
    </xf>
    <xf numFmtId="164" fontId="38" fillId="2" borderId="5" xfId="0" applyNumberFormat="1" applyFont="1" applyFill="1" applyBorder="1"/>
    <xf numFmtId="0" fontId="6" fillId="2" borderId="7" xfId="0" applyFont="1" applyFill="1" applyBorder="1" applyAlignment="1">
      <alignment horizontal="center"/>
    </xf>
    <xf numFmtId="164" fontId="32" fillId="0" borderId="7" xfId="0" applyNumberFormat="1" applyFont="1" applyBorder="1"/>
    <xf numFmtId="164" fontId="36" fillId="0" borderId="2" xfId="0" applyNumberFormat="1" applyFont="1" applyBorder="1"/>
    <xf numFmtId="164" fontId="32" fillId="0" borderId="8" xfId="0" applyNumberFormat="1" applyFont="1" applyBorder="1"/>
    <xf numFmtId="0" fontId="55" fillId="2" borderId="0" xfId="0" applyFont="1" applyFill="1" applyBorder="1" applyAlignment="1">
      <alignment horizontal="center"/>
    </xf>
    <xf numFmtId="0" fontId="6" fillId="2" borderId="6" xfId="0" applyFont="1" applyFill="1" applyBorder="1" applyAlignment="1">
      <alignment horizontal="center"/>
    </xf>
    <xf numFmtId="0" fontId="1" fillId="2" borderId="0" xfId="0" applyFont="1" applyFill="1" applyBorder="1" applyAlignment="1">
      <alignment wrapText="1"/>
    </xf>
    <xf numFmtId="0" fontId="1" fillId="2" borderId="2" xfId="0" applyFont="1" applyFill="1" applyBorder="1" applyAlignment="1">
      <alignment horizontal="right"/>
    </xf>
    <xf numFmtId="0" fontId="1" fillId="2" borderId="14" xfId="0" applyFont="1" applyFill="1" applyBorder="1" applyAlignment="1"/>
    <xf numFmtId="164" fontId="38" fillId="2" borderId="2" xfId="0" applyNumberFormat="1" applyFont="1" applyFill="1" applyBorder="1" applyAlignment="1">
      <alignment horizontal="right"/>
    </xf>
    <xf numFmtId="0" fontId="60" fillId="2" borderId="9" xfId="0" applyFont="1" applyFill="1" applyBorder="1" applyAlignment="1">
      <alignment wrapText="1"/>
    </xf>
    <xf numFmtId="0" fontId="38" fillId="2" borderId="9" xfId="0" applyFont="1" applyFill="1" applyBorder="1" applyAlignment="1">
      <alignment wrapText="1"/>
    </xf>
    <xf numFmtId="164" fontId="60" fillId="2" borderId="2" xfId="0" applyNumberFormat="1" applyFont="1" applyFill="1" applyBorder="1"/>
    <xf numFmtId="0" fontId="61" fillId="2" borderId="2" xfId="0" applyFont="1" applyFill="1" applyBorder="1" applyAlignment="1">
      <alignment wrapText="1"/>
    </xf>
    <xf numFmtId="0" fontId="38" fillId="2" borderId="2" xfId="0" applyFont="1" applyFill="1" applyBorder="1"/>
    <xf numFmtId="0" fontId="28" fillId="0" borderId="0" xfId="0" applyFont="1" applyAlignment="1">
      <alignment horizontal="left"/>
    </xf>
    <xf numFmtId="0" fontId="6" fillId="2" borderId="7" xfId="0" applyFont="1" applyFill="1" applyBorder="1" applyAlignment="1">
      <alignment horizontal="center"/>
    </xf>
    <xf numFmtId="0" fontId="4" fillId="2" borderId="0" xfId="0" applyFont="1" applyFill="1" applyAlignment="1">
      <alignment horizontal="left"/>
    </xf>
    <xf numFmtId="0" fontId="13" fillId="5" borderId="3" xfId="0" applyFont="1" applyFill="1" applyBorder="1" applyAlignment="1"/>
    <xf numFmtId="0" fontId="13" fillId="5" borderId="3" xfId="0" applyFont="1" applyFill="1" applyBorder="1"/>
    <xf numFmtId="0" fontId="13" fillId="5" borderId="8" xfId="0" applyFont="1" applyFill="1" applyBorder="1" applyAlignment="1">
      <alignment wrapText="1"/>
    </xf>
    <xf numFmtId="164" fontId="13" fillId="5" borderId="2" xfId="0" applyNumberFormat="1" applyFont="1" applyFill="1" applyBorder="1"/>
    <xf numFmtId="0" fontId="13" fillId="5" borderId="2" xfId="0" applyFont="1" applyFill="1" applyBorder="1" applyAlignment="1"/>
    <xf numFmtId="0" fontId="13" fillId="5" borderId="8" xfId="0" applyFont="1" applyFill="1" applyBorder="1" applyAlignment="1"/>
    <xf numFmtId="0" fontId="13" fillId="5" borderId="4" xfId="0" applyFont="1" applyFill="1" applyBorder="1" applyAlignment="1"/>
    <xf numFmtId="0" fontId="13" fillId="5" borderId="8" xfId="0" applyFont="1" applyFill="1" applyBorder="1" applyAlignment="1">
      <alignment horizontal="left"/>
    </xf>
    <xf numFmtId="0" fontId="1" fillId="2" borderId="8" xfId="0" applyFont="1" applyFill="1" applyBorder="1"/>
    <xf numFmtId="164" fontId="55" fillId="2" borderId="0" xfId="0" applyNumberFormat="1" applyFont="1" applyFill="1" applyBorder="1" applyAlignment="1">
      <alignment horizontal="center"/>
    </xf>
    <xf numFmtId="0" fontId="64" fillId="2" borderId="0" xfId="0" applyFont="1" applyFill="1" applyBorder="1"/>
    <xf numFmtId="0" fontId="65" fillId="2" borderId="0" xfId="0" applyFont="1" applyFill="1" applyBorder="1"/>
    <xf numFmtId="164" fontId="65" fillId="2" borderId="2" xfId="0" applyNumberFormat="1" applyFont="1" applyFill="1" applyBorder="1"/>
    <xf numFmtId="164" fontId="64" fillId="2" borderId="2" xfId="0" applyNumberFormat="1" applyFont="1" applyFill="1" applyBorder="1"/>
    <xf numFmtId="16" fontId="65" fillId="2" borderId="2" xfId="0" applyNumberFormat="1" applyFont="1" applyFill="1" applyBorder="1"/>
    <xf numFmtId="165" fontId="66" fillId="2" borderId="2" xfId="0" applyNumberFormat="1" applyFont="1" applyFill="1" applyBorder="1"/>
    <xf numFmtId="0" fontId="65" fillId="2" borderId="2" xfId="0" applyFont="1" applyFill="1" applyBorder="1"/>
    <xf numFmtId="165" fontId="66" fillId="2" borderId="2" xfId="0" applyNumberFormat="1" applyFont="1" applyFill="1" applyBorder="1" applyAlignment="1">
      <alignment horizontal="left"/>
    </xf>
    <xf numFmtId="164" fontId="65" fillId="2" borderId="11" xfId="0" applyNumberFormat="1" applyFont="1" applyFill="1" applyBorder="1"/>
    <xf numFmtId="164" fontId="65" fillId="2" borderId="7" xfId="0" applyNumberFormat="1" applyFont="1" applyFill="1" applyBorder="1"/>
    <xf numFmtId="164" fontId="33" fillId="2" borderId="13" xfId="0" applyNumberFormat="1" applyFont="1" applyFill="1" applyBorder="1" applyAlignment="1">
      <alignment horizontal="right"/>
    </xf>
    <xf numFmtId="164" fontId="33" fillId="2" borderId="6" xfId="0" applyNumberFormat="1" applyFont="1" applyFill="1" applyBorder="1" applyAlignment="1">
      <alignment horizontal="right"/>
    </xf>
    <xf numFmtId="164" fontId="33" fillId="3" borderId="16" xfId="0" applyNumberFormat="1" applyFont="1" applyFill="1" applyBorder="1" applyAlignment="1">
      <alignment horizontal="right"/>
    </xf>
    <xf numFmtId="0" fontId="33" fillId="5" borderId="2" xfId="0" applyFont="1" applyFill="1" applyBorder="1" applyAlignment="1">
      <alignment horizontal="left"/>
    </xf>
    <xf numFmtId="0" fontId="33" fillId="5" borderId="11" xfId="0" applyFont="1" applyFill="1" applyBorder="1"/>
    <xf numFmtId="0" fontId="33" fillId="5" borderId="15" xfId="0" applyFont="1" applyFill="1" applyBorder="1" applyAlignment="1">
      <alignment wrapText="1"/>
    </xf>
    <xf numFmtId="0" fontId="33" fillId="5" borderId="2" xfId="0" applyFont="1" applyFill="1" applyBorder="1" applyAlignment="1"/>
    <xf numFmtId="0" fontId="6" fillId="5" borderId="2" xfId="0" applyFont="1" applyFill="1" applyBorder="1" applyAlignment="1">
      <alignment wrapText="1"/>
    </xf>
    <xf numFmtId="0" fontId="33" fillId="5" borderId="11" xfId="0" applyFont="1" applyFill="1" applyBorder="1" applyAlignment="1"/>
    <xf numFmtId="0" fontId="33" fillId="5" borderId="2" xfId="0" applyFont="1" applyFill="1" applyBorder="1" applyAlignment="1">
      <alignment wrapText="1"/>
    </xf>
    <xf numFmtId="0" fontId="33" fillId="5" borderId="14" xfId="0" applyFont="1" applyFill="1" applyBorder="1" applyAlignment="1">
      <alignment wrapText="1"/>
    </xf>
    <xf numFmtId="0" fontId="33" fillId="5" borderId="6" xfId="0" applyFont="1" applyFill="1" applyBorder="1"/>
    <xf numFmtId="0" fontId="32" fillId="5" borderId="2" xfId="0" applyFont="1" applyFill="1" applyBorder="1" applyAlignment="1"/>
    <xf numFmtId="164" fontId="33" fillId="5" borderId="7" xfId="0" applyNumberFormat="1" applyFont="1" applyFill="1" applyBorder="1" applyAlignment="1">
      <alignment horizontal="right"/>
    </xf>
    <xf numFmtId="0" fontId="13" fillId="2" borderId="11" xfId="0" applyFont="1" applyFill="1" applyBorder="1" applyAlignment="1">
      <alignment horizontal="center"/>
    </xf>
    <xf numFmtId="0" fontId="19" fillId="2" borderId="10" xfId="0" applyFont="1" applyFill="1" applyBorder="1" applyAlignment="1"/>
    <xf numFmtId="164" fontId="19" fillId="2" borderId="10" xfId="0" applyNumberFormat="1" applyFont="1" applyFill="1" applyBorder="1" applyAlignment="1">
      <alignment horizontal="right"/>
    </xf>
    <xf numFmtId="0" fontId="13" fillId="2" borderId="13" xfId="0" applyFont="1" applyFill="1" applyBorder="1"/>
    <xf numFmtId="0" fontId="51" fillId="5" borderId="17" xfId="0" applyFont="1" applyFill="1" applyBorder="1" applyAlignment="1">
      <alignment wrapText="1"/>
    </xf>
    <xf numFmtId="0" fontId="12" fillId="5" borderId="18" xfId="0" applyFont="1" applyFill="1" applyBorder="1"/>
    <xf numFmtId="164" fontId="51" fillId="5" borderId="18" xfId="0" applyNumberFormat="1" applyFont="1" applyFill="1" applyBorder="1"/>
    <xf numFmtId="164" fontId="51" fillId="5" borderId="19" xfId="0" applyNumberFormat="1" applyFont="1" applyFill="1" applyBorder="1"/>
    <xf numFmtId="0" fontId="19" fillId="2" borderId="5" xfId="0" applyFont="1" applyFill="1" applyBorder="1" applyAlignment="1">
      <alignment horizontal="left"/>
    </xf>
    <xf numFmtId="0" fontId="13" fillId="2" borderId="5" xfId="0" applyFont="1" applyFill="1" applyBorder="1" applyAlignment="1">
      <alignment vertical="center"/>
    </xf>
    <xf numFmtId="0" fontId="13" fillId="5" borderId="17" xfId="0" applyFont="1" applyFill="1" applyBorder="1" applyAlignment="1"/>
    <xf numFmtId="0" fontId="13" fillId="5" borderId="20" xfId="0" applyFont="1" applyFill="1" applyBorder="1"/>
    <xf numFmtId="164" fontId="13" fillId="5" borderId="16" xfId="0" applyNumberFormat="1" applyFont="1" applyFill="1" applyBorder="1" applyAlignment="1">
      <alignment horizontal="right"/>
    </xf>
    <xf numFmtId="164" fontId="13" fillId="5" borderId="21" xfId="0" applyNumberFormat="1" applyFont="1" applyFill="1" applyBorder="1" applyAlignment="1">
      <alignment horizontal="right"/>
    </xf>
    <xf numFmtId="164" fontId="13" fillId="5" borderId="18" xfId="0" applyNumberFormat="1" applyFont="1" applyFill="1" applyBorder="1" applyAlignment="1">
      <alignment horizontal="right"/>
    </xf>
    <xf numFmtId="164" fontId="13" fillId="5" borderId="19" xfId="0" applyNumberFormat="1" applyFont="1" applyFill="1" applyBorder="1" applyAlignment="1">
      <alignment horizontal="right"/>
    </xf>
    <xf numFmtId="0" fontId="13" fillId="5" borderId="2" xfId="0" applyFont="1" applyFill="1" applyBorder="1" applyAlignment="1">
      <alignment horizontal="left"/>
    </xf>
    <xf numFmtId="0" fontId="13" fillId="5" borderId="14" xfId="0" applyFont="1" applyFill="1" applyBorder="1" applyAlignment="1">
      <alignment wrapText="1"/>
    </xf>
    <xf numFmtId="0" fontId="19" fillId="5" borderId="2" xfId="0" applyFont="1" applyFill="1" applyBorder="1" applyAlignment="1"/>
    <xf numFmtId="164" fontId="13" fillId="5" borderId="2" xfId="0" applyNumberFormat="1" applyFont="1" applyFill="1" applyBorder="1" applyAlignment="1">
      <alignment horizontal="right"/>
    </xf>
    <xf numFmtId="0" fontId="13" fillId="5" borderId="2" xfId="0" applyFont="1" applyFill="1" applyBorder="1" applyAlignment="1">
      <alignment wrapText="1"/>
    </xf>
    <xf numFmtId="0" fontId="13" fillId="5" borderId="11" xfId="0" applyFont="1" applyFill="1" applyBorder="1" applyAlignment="1"/>
    <xf numFmtId="165" fontId="13" fillId="5" borderId="2" xfId="0" applyNumberFormat="1" applyFont="1" applyFill="1" applyBorder="1"/>
    <xf numFmtId="165" fontId="13" fillId="5" borderId="2" xfId="0" applyNumberFormat="1" applyFont="1" applyFill="1" applyBorder="1" applyAlignment="1">
      <alignment horizontal="right"/>
    </xf>
    <xf numFmtId="0" fontId="13" fillId="5" borderId="2" xfId="0" applyFont="1" applyFill="1" applyBorder="1"/>
    <xf numFmtId="0" fontId="13" fillId="5" borderId="15" xfId="0" applyFont="1" applyFill="1" applyBorder="1" applyAlignment="1">
      <alignment wrapText="1"/>
    </xf>
    <xf numFmtId="0" fontId="13" fillId="5" borderId="11" xfId="0" applyFont="1" applyFill="1" applyBorder="1"/>
    <xf numFmtId="0" fontId="33" fillId="2" borderId="5" xfId="0" applyFont="1" applyFill="1" applyBorder="1" applyAlignment="1">
      <alignment horizontal="right"/>
    </xf>
    <xf numFmtId="0" fontId="32" fillId="2" borderId="5" xfId="0" applyFont="1" applyFill="1" applyBorder="1" applyAlignment="1">
      <alignment horizontal="left"/>
    </xf>
    <xf numFmtId="0" fontId="33" fillId="5" borderId="17" xfId="0" applyFont="1" applyFill="1" applyBorder="1" applyAlignment="1">
      <alignment horizontal="right"/>
    </xf>
    <xf numFmtId="0" fontId="33" fillId="5" borderId="18" xfId="0" applyFont="1" applyFill="1" applyBorder="1" applyAlignment="1"/>
    <xf numFmtId="0" fontId="33" fillId="5" borderId="18" xfId="0" applyFont="1" applyFill="1" applyBorder="1"/>
    <xf numFmtId="164" fontId="33" fillId="5" borderId="18" xfId="0" applyNumberFormat="1" applyFont="1" applyFill="1" applyBorder="1" applyAlignment="1">
      <alignment horizontal="right"/>
    </xf>
    <xf numFmtId="164" fontId="33" fillId="5" borderId="19" xfId="0" applyNumberFormat="1" applyFont="1" applyFill="1" applyBorder="1" applyAlignment="1">
      <alignment horizontal="right"/>
    </xf>
    <xf numFmtId="0" fontId="39" fillId="5" borderId="2" xfId="0" applyFont="1" applyFill="1" applyBorder="1" applyAlignment="1">
      <alignment wrapText="1"/>
    </xf>
    <xf numFmtId="0" fontId="39" fillId="2" borderId="0" xfId="0" applyFont="1" applyFill="1" applyAlignment="1">
      <alignment horizontal="right"/>
    </xf>
    <xf numFmtId="0" fontId="39" fillId="2" borderId="7" xfId="0" applyFont="1" applyFill="1" applyBorder="1" applyAlignment="1">
      <alignment wrapText="1"/>
    </xf>
    <xf numFmtId="164" fontId="39" fillId="2" borderId="2" xfId="0" applyNumberFormat="1" applyFont="1" applyFill="1" applyBorder="1"/>
    <xf numFmtId="0" fontId="39" fillId="2" borderId="2" xfId="0" applyFont="1" applyFill="1" applyBorder="1" applyAlignment="1"/>
    <xf numFmtId="0" fontId="1" fillId="2" borderId="2" xfId="0" applyFont="1" applyFill="1" applyBorder="1" applyAlignment="1">
      <alignment wrapText="1"/>
    </xf>
    <xf numFmtId="164" fontId="1" fillId="2" borderId="2" xfId="0" applyNumberFormat="1" applyFont="1" applyFill="1" applyBorder="1" applyAlignment="1">
      <alignment horizontal="right"/>
    </xf>
    <xf numFmtId="164" fontId="1" fillId="2" borderId="8" xfId="0" applyNumberFormat="1" applyFont="1" applyFill="1" applyBorder="1"/>
    <xf numFmtId="164" fontId="1" fillId="2" borderId="2" xfId="0" applyNumberFormat="1" applyFont="1" applyFill="1" applyBorder="1"/>
    <xf numFmtId="0" fontId="5" fillId="2" borderId="6" xfId="0" applyFont="1" applyFill="1" applyBorder="1" applyAlignment="1">
      <alignment horizontal="center"/>
    </xf>
    <xf numFmtId="0" fontId="1" fillId="2" borderId="0" xfId="0" applyFont="1" applyFill="1" applyBorder="1" applyAlignment="1"/>
    <xf numFmtId="165" fontId="23" fillId="2" borderId="2" xfId="0" applyNumberFormat="1" applyFont="1" applyFill="1" applyBorder="1"/>
    <xf numFmtId="0" fontId="52" fillId="5" borderId="8" xfId="0" applyFont="1" applyFill="1" applyBorder="1" applyAlignment="1"/>
    <xf numFmtId="0" fontId="5" fillId="5" borderId="2" xfId="0" applyFont="1" applyFill="1" applyBorder="1"/>
    <xf numFmtId="0" fontId="6" fillId="5" borderId="2" xfId="0" applyFont="1" applyFill="1" applyBorder="1" applyAlignment="1">
      <alignment horizontal="center"/>
    </xf>
    <xf numFmtId="164" fontId="13" fillId="5" borderId="8" xfId="0" applyNumberFormat="1" applyFont="1" applyFill="1" applyBorder="1"/>
    <xf numFmtId="0" fontId="38" fillId="2" borderId="0" xfId="0" applyFont="1" applyFill="1" applyBorder="1"/>
    <xf numFmtId="0" fontId="65" fillId="2" borderId="0" xfId="0" applyFont="1" applyFill="1" applyAlignment="1">
      <alignment horizontal="center"/>
    </xf>
    <xf numFmtId="0" fontId="65" fillId="2" borderId="0" xfId="0" applyFont="1" applyFill="1" applyAlignment="1">
      <alignment horizontal="left"/>
    </xf>
    <xf numFmtId="0" fontId="38" fillId="2" borderId="0" xfId="0" applyFont="1" applyFill="1" applyBorder="1" applyAlignment="1"/>
    <xf numFmtId="0" fontId="38" fillId="2" borderId="0" xfId="0" applyFont="1" applyFill="1" applyAlignment="1"/>
    <xf numFmtId="0" fontId="65" fillId="2" borderId="0" xfId="0" applyFont="1" applyFill="1"/>
    <xf numFmtId="0" fontId="38" fillId="2" borderId="0" xfId="0" applyFont="1" applyFill="1" applyAlignment="1">
      <alignment horizontal="center"/>
    </xf>
    <xf numFmtId="0" fontId="65" fillId="2" borderId="7" xfId="0" applyFont="1" applyFill="1" applyBorder="1" applyAlignment="1">
      <alignment horizontal="center" wrapText="1"/>
    </xf>
    <xf numFmtId="0" fontId="65" fillId="2" borderId="7" xfId="0" applyFont="1" applyFill="1" applyBorder="1" applyAlignment="1">
      <alignment wrapText="1"/>
    </xf>
    <xf numFmtId="0" fontId="65" fillId="2" borderId="0" xfId="0" applyFont="1" applyFill="1" applyBorder="1" applyAlignment="1"/>
    <xf numFmtId="0" fontId="65" fillId="2" borderId="2" xfId="0" applyFont="1" applyFill="1" applyBorder="1" applyAlignment="1">
      <alignment vertical="center" wrapText="1"/>
    </xf>
    <xf numFmtId="0" fontId="66" fillId="2" borderId="0" xfId="0" applyFont="1" applyFill="1" applyBorder="1"/>
    <xf numFmtId="0" fontId="64" fillId="2" borderId="2" xfId="0" applyFont="1" applyFill="1" applyBorder="1"/>
    <xf numFmtId="0" fontId="65" fillId="2" borderId="6" xfId="0" applyFont="1" applyFill="1" applyBorder="1" applyAlignment="1">
      <alignment vertical="center" wrapText="1"/>
    </xf>
    <xf numFmtId="165" fontId="67" fillId="2" borderId="2" xfId="0" applyNumberFormat="1" applyFont="1" applyFill="1" applyBorder="1"/>
    <xf numFmtId="165" fontId="67" fillId="2" borderId="2" xfId="0" applyNumberFormat="1" applyFont="1" applyFill="1" applyBorder="1" applyAlignment="1">
      <alignment horizontal="right"/>
    </xf>
    <xf numFmtId="165" fontId="66" fillId="2" borderId="2" xfId="0" applyNumberFormat="1" applyFont="1" applyFill="1" applyBorder="1" applyAlignment="1">
      <alignment wrapText="1"/>
    </xf>
    <xf numFmtId="164" fontId="68" fillId="2" borderId="2" xfId="0" applyNumberFormat="1" applyFont="1" applyFill="1" applyBorder="1"/>
    <xf numFmtId="164" fontId="69" fillId="2" borderId="2" xfId="0" applyNumberFormat="1" applyFont="1" applyFill="1" applyBorder="1"/>
    <xf numFmtId="164" fontId="65" fillId="2" borderId="5" xfId="0" applyNumberFormat="1" applyFont="1" applyFill="1" applyBorder="1"/>
    <xf numFmtId="164" fontId="65" fillId="2" borderId="16" xfId="0" applyNumberFormat="1" applyFont="1" applyFill="1" applyBorder="1"/>
    <xf numFmtId="0" fontId="70" fillId="2" borderId="0" xfId="0" applyFont="1" applyFill="1" applyBorder="1"/>
    <xf numFmtId="0" fontId="70" fillId="2" borderId="0" xfId="0" applyFont="1" applyFill="1" applyBorder="1" applyAlignment="1">
      <alignment horizontal="left"/>
    </xf>
    <xf numFmtId="164" fontId="48" fillId="2" borderId="8" xfId="0" applyNumberFormat="1" applyFont="1" applyFill="1" applyBorder="1" applyAlignment="1">
      <alignment horizontal="right"/>
    </xf>
    <xf numFmtId="0" fontId="1" fillId="2" borderId="2" xfId="0" applyFont="1" applyFill="1" applyBorder="1" applyAlignment="1">
      <alignment horizontal="left"/>
    </xf>
    <xf numFmtId="0" fontId="13" fillId="4" borderId="2" xfId="0" applyFont="1" applyFill="1" applyBorder="1" applyAlignment="1"/>
    <xf numFmtId="0" fontId="13" fillId="4" borderId="2" xfId="0" applyFont="1" applyFill="1" applyBorder="1"/>
    <xf numFmtId="0" fontId="55" fillId="0" borderId="0" xfId="0" applyFont="1"/>
    <xf numFmtId="0" fontId="42" fillId="2" borderId="2" xfId="0" applyFont="1" applyFill="1" applyBorder="1" applyAlignment="1">
      <alignment horizontal="justify" wrapText="1"/>
    </xf>
    <xf numFmtId="0" fontId="55" fillId="2" borderId="2" xfId="0" applyFont="1" applyFill="1" applyBorder="1" applyAlignment="1">
      <alignment horizontal="left" vertical="center" wrapText="1"/>
    </xf>
    <xf numFmtId="0" fontId="55" fillId="2" borderId="2" xfId="0" applyFont="1" applyFill="1" applyBorder="1" applyAlignment="1">
      <alignment horizontal="justify" wrapText="1"/>
    </xf>
    <xf numFmtId="0" fontId="55" fillId="2" borderId="2" xfId="0" applyFont="1" applyFill="1" applyBorder="1" applyAlignment="1">
      <alignment horizontal="justify" vertical="center"/>
    </xf>
    <xf numFmtId="0" fontId="55" fillId="2" borderId="6" xfId="0" applyFont="1" applyFill="1" applyBorder="1" applyAlignment="1">
      <alignment horizontal="left" wrapText="1"/>
    </xf>
    <xf numFmtId="0" fontId="55" fillId="2" borderId="2" xfId="0" applyFont="1" applyFill="1" applyBorder="1" applyAlignment="1">
      <alignment wrapText="1"/>
    </xf>
    <xf numFmtId="0" fontId="55" fillId="0" borderId="2" xfId="0" applyFont="1" applyBorder="1" applyAlignment="1">
      <alignment horizontal="left" vertical="center" wrapText="1"/>
    </xf>
    <xf numFmtId="0" fontId="42" fillId="0" borderId="2" xfId="0" applyFont="1" applyBorder="1"/>
    <xf numFmtId="164" fontId="42" fillId="0" borderId="0" xfId="0" applyNumberFormat="1" applyFont="1"/>
    <xf numFmtId="0" fontId="55" fillId="2" borderId="2" xfId="0" applyFont="1" applyFill="1" applyBorder="1" applyAlignment="1">
      <alignment horizontal="justify" vertical="center" wrapText="1"/>
    </xf>
    <xf numFmtId="0" fontId="55" fillId="2" borderId="2" xfId="0" applyFont="1" applyFill="1" applyBorder="1" applyAlignment="1">
      <alignment vertical="top" wrapText="1"/>
    </xf>
    <xf numFmtId="0" fontId="55" fillId="2" borderId="2" xfId="0" applyFont="1" applyFill="1" applyBorder="1" applyAlignment="1">
      <alignment vertical="center" wrapText="1"/>
    </xf>
    <xf numFmtId="0" fontId="55" fillId="2" borderId="7" xfId="0" applyFont="1" applyFill="1" applyBorder="1" applyAlignment="1">
      <alignment wrapText="1"/>
    </xf>
    <xf numFmtId="0" fontId="42" fillId="0" borderId="2" xfId="0" applyFont="1" applyBorder="1" applyAlignment="1">
      <alignment horizontal="left" vertical="center" wrapText="1"/>
    </xf>
    <xf numFmtId="164" fontId="55" fillId="0" borderId="0" xfId="0" applyNumberFormat="1" applyFont="1" applyAlignment="1">
      <alignment horizontal="center"/>
    </xf>
    <xf numFmtId="164" fontId="55" fillId="0" borderId="0" xfId="0" applyNumberFormat="1" applyFont="1"/>
    <xf numFmtId="0" fontId="55" fillId="0" borderId="7" xfId="0" applyFont="1" applyBorder="1" applyAlignment="1">
      <alignment wrapText="1"/>
    </xf>
    <xf numFmtId="0" fontId="42" fillId="0" borderId="0" xfId="0" applyFont="1"/>
    <xf numFmtId="0" fontId="55" fillId="0" borderId="0" xfId="0" applyFont="1" applyAlignment="1">
      <alignment horizontal="right"/>
    </xf>
    <xf numFmtId="0" fontId="55" fillId="0" borderId="0" xfId="0" applyFont="1" applyAlignment="1">
      <alignment horizontal="left" vertical="center" wrapText="1"/>
    </xf>
    <xf numFmtId="165" fontId="55" fillId="0" borderId="0" xfId="0" applyNumberFormat="1" applyFont="1" applyAlignment="1">
      <alignment horizontal="right" vertical="center"/>
    </xf>
    <xf numFmtId="0" fontId="55" fillId="0" borderId="0" xfId="0" applyFont="1" applyAlignment="1">
      <alignment horizontal="center" vertical="center" wrapText="1"/>
    </xf>
    <xf numFmtId="165" fontId="55" fillId="0" borderId="0" xfId="0" applyNumberFormat="1" applyFont="1" applyAlignment="1">
      <alignment wrapText="1"/>
    </xf>
    <xf numFmtId="0" fontId="55" fillId="0" borderId="0" xfId="0" applyFont="1" applyAlignment="1">
      <alignment horizontal="center" vertical="center"/>
    </xf>
    <xf numFmtId="165" fontId="55" fillId="0" borderId="0" xfId="0" applyNumberFormat="1" applyFont="1"/>
    <xf numFmtId="0" fontId="55" fillId="6" borderId="2" xfId="0" applyFont="1" applyFill="1" applyBorder="1" applyAlignment="1">
      <alignment horizontal="center"/>
    </xf>
    <xf numFmtId="164" fontId="55" fillId="6" borderId="2" xfId="0" applyNumberFormat="1" applyFont="1" applyFill="1" applyBorder="1"/>
    <xf numFmtId="165" fontId="42" fillId="6" borderId="2" xfId="0" applyNumberFormat="1" applyFont="1" applyFill="1" applyBorder="1"/>
    <xf numFmtId="164" fontId="42" fillId="6" borderId="2" xfId="0" applyNumberFormat="1" applyFont="1" applyFill="1" applyBorder="1"/>
    <xf numFmtId="164" fontId="55" fillId="6" borderId="7" xfId="0" applyNumberFormat="1" applyFont="1" applyFill="1" applyBorder="1"/>
    <xf numFmtId="164" fontId="55" fillId="6" borderId="6" xfId="0" applyNumberFormat="1" applyFont="1" applyFill="1" applyBorder="1"/>
    <xf numFmtId="0" fontId="55" fillId="3" borderId="2" xfId="0" applyFont="1" applyFill="1" applyBorder="1" applyAlignment="1">
      <alignment horizontal="center"/>
    </xf>
    <xf numFmtId="164" fontId="55" fillId="3" borderId="2" xfId="0" applyNumberFormat="1" applyFont="1" applyFill="1" applyBorder="1"/>
    <xf numFmtId="165" fontId="42" fillId="3" borderId="2" xfId="0" applyNumberFormat="1" applyFont="1" applyFill="1" applyBorder="1"/>
    <xf numFmtId="164" fontId="42" fillId="3" borderId="2" xfId="0" applyNumberFormat="1" applyFont="1" applyFill="1" applyBorder="1"/>
    <xf numFmtId="164" fontId="55" fillId="3" borderId="7" xfId="0" applyNumberFormat="1" applyFont="1" applyFill="1" applyBorder="1"/>
    <xf numFmtId="164" fontId="55" fillId="3" borderId="6" xfId="0" applyNumberFormat="1" applyFont="1" applyFill="1" applyBorder="1"/>
    <xf numFmtId="0" fontId="55" fillId="5" borderId="2" xfId="0" applyFont="1" applyFill="1" applyBorder="1" applyAlignment="1">
      <alignment horizontal="center"/>
    </xf>
    <xf numFmtId="164" fontId="55" fillId="5" borderId="2" xfId="0" applyNumberFormat="1" applyFont="1" applyFill="1" applyBorder="1"/>
    <xf numFmtId="165" fontId="42" fillId="5" borderId="2" xfId="0" applyNumberFormat="1" applyFont="1" applyFill="1" applyBorder="1"/>
    <xf numFmtId="165" fontId="55" fillId="5" borderId="2" xfId="0" applyNumberFormat="1" applyFont="1" applyFill="1" applyBorder="1"/>
    <xf numFmtId="164" fontId="42" fillId="5" borderId="2" xfId="0" applyNumberFormat="1" applyFont="1" applyFill="1" applyBorder="1"/>
    <xf numFmtId="164" fontId="55" fillId="5" borderId="7" xfId="0" applyNumberFormat="1" applyFont="1" applyFill="1" applyBorder="1"/>
    <xf numFmtId="164" fontId="55" fillId="5" borderId="6" xfId="0" applyNumberFormat="1" applyFont="1" applyFill="1" applyBorder="1"/>
    <xf numFmtId="0" fontId="55" fillId="7" borderId="2" xfId="0" applyFont="1" applyFill="1" applyBorder="1" applyAlignment="1">
      <alignment horizontal="center"/>
    </xf>
    <xf numFmtId="164" fontId="55" fillId="7" borderId="2" xfId="0" applyNumberFormat="1" applyFont="1" applyFill="1" applyBorder="1"/>
    <xf numFmtId="165" fontId="42" fillId="7" borderId="2" xfId="0" applyNumberFormat="1" applyFont="1" applyFill="1" applyBorder="1"/>
    <xf numFmtId="164" fontId="42" fillId="7" borderId="2" xfId="0" applyNumberFormat="1" applyFont="1" applyFill="1" applyBorder="1"/>
    <xf numFmtId="164" fontId="55" fillId="7" borderId="7" xfId="0" applyNumberFormat="1" applyFont="1" applyFill="1" applyBorder="1"/>
    <xf numFmtId="164" fontId="55" fillId="7" borderId="6" xfId="0" applyNumberFormat="1" applyFont="1" applyFill="1" applyBorder="1"/>
    <xf numFmtId="164" fontId="55" fillId="8" borderId="2" xfId="0" applyNumberFormat="1" applyFont="1" applyFill="1" applyBorder="1"/>
    <xf numFmtId="164" fontId="42" fillId="8" borderId="2" xfId="0" applyNumberFormat="1" applyFont="1" applyFill="1" applyBorder="1"/>
    <xf numFmtId="0" fontId="28" fillId="2" borderId="5" xfId="0" applyFont="1" applyFill="1" applyBorder="1" applyAlignment="1">
      <alignment vertical="top" wrapText="1"/>
    </xf>
    <xf numFmtId="164" fontId="28" fillId="2" borderId="2" xfId="0" applyNumberFormat="1" applyFont="1" applyFill="1" applyBorder="1"/>
    <xf numFmtId="0" fontId="76" fillId="2" borderId="6" xfId="0" applyFont="1" applyFill="1" applyBorder="1" applyAlignment="1">
      <alignment vertical="top" wrapText="1"/>
    </xf>
    <xf numFmtId="164" fontId="76" fillId="2" borderId="2" xfId="0" applyNumberFormat="1" applyFont="1" applyFill="1" applyBorder="1"/>
    <xf numFmtId="0" fontId="76" fillId="2" borderId="7" xfId="0" applyFont="1" applyFill="1" applyBorder="1" applyAlignment="1">
      <alignment vertical="top" wrapText="1"/>
    </xf>
    <xf numFmtId="0" fontId="56" fillId="2" borderId="0" xfId="0" applyFont="1" applyFill="1" applyBorder="1" applyAlignment="1">
      <alignment horizontal="center" wrapText="1"/>
    </xf>
    <xf numFmtId="0" fontId="38" fillId="2" borderId="0" xfId="0" applyFont="1" applyFill="1" applyBorder="1" applyAlignment="1">
      <alignment horizontal="right" wrapText="1"/>
    </xf>
    <xf numFmtId="0" fontId="38" fillId="2" borderId="0" xfId="0" applyFont="1" applyFill="1" applyAlignment="1">
      <alignment horizontal="right"/>
    </xf>
    <xf numFmtId="0" fontId="55" fillId="2" borderId="0" xfId="0" applyFont="1" applyFill="1" applyBorder="1" applyAlignment="1">
      <alignment horizontal="center"/>
    </xf>
    <xf numFmtId="0" fontId="55" fillId="2" borderId="14" xfId="0" applyFont="1" applyFill="1" applyBorder="1" applyAlignment="1">
      <alignment horizontal="center"/>
    </xf>
    <xf numFmtId="166" fontId="55" fillId="2" borderId="14" xfId="0" applyNumberFormat="1" applyFont="1" applyFill="1" applyBorder="1" applyAlignment="1">
      <alignment horizontal="center"/>
    </xf>
    <xf numFmtId="166" fontId="55" fillId="2" borderId="0" xfId="0" applyNumberFormat="1" applyFont="1" applyFill="1" applyBorder="1" applyAlignment="1">
      <alignment horizontal="center"/>
    </xf>
    <xf numFmtId="164" fontId="63" fillId="2" borderId="14" xfId="0" applyNumberFormat="1" applyFont="1" applyFill="1" applyBorder="1" applyAlignment="1">
      <alignment horizontal="center"/>
    </xf>
    <xf numFmtId="164" fontId="63" fillId="2" borderId="0" xfId="0" applyNumberFormat="1" applyFont="1" applyFill="1" applyBorder="1" applyAlignment="1">
      <alignment horizontal="center"/>
    </xf>
    <xf numFmtId="0" fontId="23" fillId="0" borderId="0" xfId="0" applyFont="1" applyAlignment="1">
      <alignment horizontal="center"/>
    </xf>
    <xf numFmtId="0" fontId="3" fillId="0" borderId="0" xfId="0" applyFont="1" applyAlignment="1">
      <alignment horizontal="center"/>
    </xf>
    <xf numFmtId="0" fontId="5" fillId="0" borderId="1" xfId="0" applyFont="1" applyBorder="1" applyAlignment="1">
      <alignment horizontal="center"/>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0" xfId="0" applyFont="1" applyAlignment="1">
      <alignment horizontal="left"/>
    </xf>
    <xf numFmtId="0" fontId="28" fillId="0" borderId="0" xfId="0" applyFont="1" applyAlignment="1">
      <alignment horizontal="left"/>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5" xfId="0" applyFont="1" applyFill="1" applyBorder="1" applyAlignment="1">
      <alignment horizontal="center"/>
    </xf>
    <xf numFmtId="0" fontId="6" fillId="2" borderId="7" xfId="0" applyFont="1" applyFill="1" applyBorder="1" applyAlignment="1">
      <alignment horizontal="center"/>
    </xf>
    <xf numFmtId="0" fontId="33" fillId="2" borderId="5" xfId="0" applyFont="1" applyFill="1" applyBorder="1" applyAlignment="1">
      <alignment horizontal="center" vertical="center"/>
    </xf>
    <xf numFmtId="0" fontId="32" fillId="2" borderId="7" xfId="0" applyFont="1" applyFill="1" applyBorder="1" applyAlignment="1">
      <alignment horizontal="center" vertic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wrapText="1"/>
    </xf>
    <xf numFmtId="0" fontId="5" fillId="2" borderId="7" xfId="0" applyFont="1" applyFill="1" applyBorder="1" applyAlignment="1">
      <alignment horizontal="center" wrapText="1"/>
    </xf>
    <xf numFmtId="0" fontId="73" fillId="2" borderId="0" xfId="0" applyFont="1" applyFill="1" applyAlignment="1">
      <alignment horizontal="center"/>
    </xf>
    <xf numFmtId="0" fontId="5" fillId="2" borderId="15" xfId="0" applyFont="1" applyFill="1" applyBorder="1" applyAlignment="1">
      <alignment horizontal="center" wrapText="1"/>
    </xf>
    <xf numFmtId="0" fontId="5" fillId="2" borderId="14" xfId="0" applyFont="1" applyFill="1" applyBorder="1" applyAlignment="1">
      <alignment horizontal="center" wrapText="1"/>
    </xf>
    <xf numFmtId="0" fontId="5" fillId="2" borderId="9" xfId="0" applyFont="1" applyFill="1" applyBorder="1" applyAlignment="1">
      <alignment horizontal="center" wrapText="1"/>
    </xf>
    <xf numFmtId="0" fontId="5" fillId="2" borderId="2" xfId="0" applyFont="1" applyFill="1" applyBorder="1" applyAlignment="1">
      <alignment horizontal="center" wrapText="1"/>
    </xf>
    <xf numFmtId="0" fontId="38" fillId="2" borderId="0" xfId="0" applyFont="1" applyFill="1" applyAlignment="1">
      <alignment horizontal="left"/>
    </xf>
    <xf numFmtId="0" fontId="65" fillId="2" borderId="5" xfId="0" applyFont="1" applyFill="1" applyBorder="1" applyAlignment="1">
      <alignment horizontal="center" wrapText="1"/>
    </xf>
    <xf numFmtId="0" fontId="65" fillId="2" borderId="7" xfId="0" applyFont="1" applyFill="1" applyBorder="1" applyAlignment="1">
      <alignment horizontal="center" wrapText="1"/>
    </xf>
    <xf numFmtId="0" fontId="65" fillId="2" borderId="1" xfId="0" applyFont="1" applyFill="1" applyBorder="1" applyAlignment="1">
      <alignment horizontal="center" wrapText="1"/>
    </xf>
    <xf numFmtId="0" fontId="67" fillId="2" borderId="10" xfId="0" applyFont="1" applyFill="1" applyBorder="1" applyAlignment="1">
      <alignment horizontal="center" vertical="center" wrapText="1"/>
    </xf>
    <xf numFmtId="0" fontId="67" fillId="2" borderId="13"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67" fillId="2" borderId="7" xfId="0" applyFont="1" applyFill="1" applyBorder="1" applyAlignment="1">
      <alignment horizontal="center" vertical="center" wrapText="1"/>
    </xf>
    <xf numFmtId="0" fontId="64" fillId="2" borderId="6"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5" fillId="2" borderId="2"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66" fillId="2" borderId="6" xfId="0" applyFont="1" applyFill="1" applyBorder="1" applyAlignment="1">
      <alignment horizontal="center" vertical="center" wrapText="1"/>
    </xf>
    <xf numFmtId="0" fontId="66" fillId="2" borderId="7" xfId="0" applyFont="1" applyFill="1" applyBorder="1" applyAlignment="1">
      <alignment horizontal="center" vertical="center" wrapText="1"/>
    </xf>
    <xf numFmtId="0" fontId="64" fillId="2" borderId="2" xfId="0" applyFont="1" applyFill="1" applyBorder="1" applyAlignment="1">
      <alignment horizontal="center"/>
    </xf>
    <xf numFmtId="0" fontId="70" fillId="2" borderId="0" xfId="0" applyFont="1" applyFill="1" applyBorder="1" applyAlignment="1">
      <alignment horizontal="left" wrapText="1"/>
    </xf>
    <xf numFmtId="0" fontId="70" fillId="2" borderId="0" xfId="0" applyFont="1" applyFill="1" applyBorder="1" applyAlignment="1">
      <alignment horizontal="left"/>
    </xf>
    <xf numFmtId="0" fontId="38" fillId="2" borderId="0" xfId="0" applyFont="1" applyFill="1" applyAlignment="1"/>
    <xf numFmtId="0" fontId="65" fillId="2" borderId="11" xfId="0" applyFont="1" applyFill="1" applyBorder="1" applyAlignment="1">
      <alignment horizontal="center" wrapText="1"/>
    </xf>
    <xf numFmtId="0" fontId="65" fillId="2" borderId="3" xfId="0" applyFont="1" applyFill="1" applyBorder="1" applyAlignment="1">
      <alignment horizontal="center" wrapText="1"/>
    </xf>
    <xf numFmtId="0" fontId="65" fillId="2" borderId="8" xfId="0" applyFont="1" applyFill="1" applyBorder="1" applyAlignment="1">
      <alignment horizontal="center" wrapText="1"/>
    </xf>
    <xf numFmtId="0" fontId="32" fillId="0" borderId="0" xfId="0" applyFont="1" applyAlignment="1">
      <alignment horizontal="left"/>
    </xf>
    <xf numFmtId="0" fontId="42" fillId="0" borderId="0" xfId="0" applyFont="1" applyAlignment="1">
      <alignment horizontal="center"/>
    </xf>
    <xf numFmtId="0" fontId="32" fillId="0" borderId="1" xfId="0" applyFont="1" applyBorder="1" applyAlignment="1">
      <alignment horizontal="center"/>
    </xf>
    <xf numFmtId="0" fontId="32" fillId="0" borderId="5" xfId="0" applyFont="1" applyBorder="1" applyAlignment="1">
      <alignment horizontal="center" wrapText="1"/>
    </xf>
    <xf numFmtId="0" fontId="32" fillId="0" borderId="6" xfId="0" applyFont="1" applyBorder="1" applyAlignment="1">
      <alignment horizontal="center" wrapText="1"/>
    </xf>
    <xf numFmtId="0" fontId="32" fillId="0" borderId="7" xfId="0" applyFont="1" applyBorder="1" applyAlignment="1">
      <alignment horizontal="center" wrapText="1"/>
    </xf>
    <xf numFmtId="0" fontId="33" fillId="0" borderId="5" xfId="0" applyFont="1" applyBorder="1" applyAlignment="1">
      <alignment horizontal="center" wrapText="1"/>
    </xf>
    <xf numFmtId="0" fontId="33" fillId="0" borderId="6" xfId="0" applyFont="1" applyBorder="1" applyAlignment="1">
      <alignment horizontal="center" wrapText="1"/>
    </xf>
    <xf numFmtId="0" fontId="33" fillId="0" borderId="7" xfId="0" applyFont="1" applyBorder="1" applyAlignment="1">
      <alignment horizontal="center" wrapText="1"/>
    </xf>
    <xf numFmtId="0" fontId="32" fillId="0" borderId="10" xfId="0" applyFont="1" applyBorder="1" applyAlignment="1">
      <alignment horizontal="center"/>
    </xf>
    <xf numFmtId="0" fontId="32" fillId="0" borderId="12" xfId="0" applyFont="1" applyBorder="1" applyAlignment="1">
      <alignment horizontal="center"/>
    </xf>
    <xf numFmtId="0" fontId="32" fillId="0" borderId="7" xfId="0" applyFont="1" applyBorder="1" applyAlignment="1">
      <alignment horizontal="center"/>
    </xf>
    <xf numFmtId="0" fontId="32" fillId="0" borderId="2" xfId="0" applyFont="1" applyBorder="1" applyAlignment="1">
      <alignment horizontal="center"/>
    </xf>
    <xf numFmtId="0" fontId="32" fillId="0" borderId="5" xfId="0" applyFont="1" applyBorder="1" applyAlignment="1">
      <alignment horizontal="center"/>
    </xf>
    <xf numFmtId="0" fontId="33" fillId="2" borderId="5" xfId="0" applyFont="1" applyFill="1" applyBorder="1" applyAlignment="1">
      <alignment horizontal="left" vertical="center"/>
    </xf>
    <xf numFmtId="0" fontId="33" fillId="2" borderId="7" xfId="0" applyFont="1" applyFill="1" applyBorder="1" applyAlignment="1">
      <alignment horizontal="left" vertical="center"/>
    </xf>
    <xf numFmtId="0" fontId="33" fillId="2" borderId="6" xfId="0" applyFont="1" applyFill="1" applyBorder="1" applyAlignment="1">
      <alignment horizontal="left" vertical="center"/>
    </xf>
    <xf numFmtId="0" fontId="33" fillId="2" borderId="5" xfId="0" applyFont="1" applyFill="1" applyBorder="1" applyAlignment="1">
      <alignment horizontal="left"/>
    </xf>
    <xf numFmtId="0" fontId="33" fillId="2" borderId="6" xfId="0" applyFont="1" applyFill="1" applyBorder="1" applyAlignment="1">
      <alignment horizontal="left"/>
    </xf>
    <xf numFmtId="0" fontId="33" fillId="2" borderId="7" xfId="0" applyFont="1" applyFill="1" applyBorder="1" applyAlignment="1">
      <alignment horizontal="left"/>
    </xf>
    <xf numFmtId="164" fontId="33" fillId="2" borderId="11" xfId="0" applyNumberFormat="1" applyFont="1" applyFill="1" applyBorder="1" applyAlignment="1">
      <alignment horizontal="center"/>
    </xf>
    <xf numFmtId="164" fontId="33" fillId="2" borderId="3" xfId="0" applyNumberFormat="1" applyFont="1" applyFill="1" applyBorder="1" applyAlignment="1">
      <alignment horizontal="center"/>
    </xf>
    <xf numFmtId="164" fontId="33" fillId="2" borderId="8" xfId="0" applyNumberFormat="1" applyFont="1" applyFill="1" applyBorder="1" applyAlignment="1">
      <alignment horizontal="center"/>
    </xf>
    <xf numFmtId="0" fontId="33" fillId="2" borderId="5" xfId="0" applyFont="1" applyFill="1" applyBorder="1" applyAlignment="1">
      <alignment horizontal="center"/>
    </xf>
    <xf numFmtId="0" fontId="33" fillId="2" borderId="6" xfId="0" applyFont="1" applyFill="1" applyBorder="1" applyAlignment="1">
      <alignment horizontal="center"/>
    </xf>
    <xf numFmtId="0" fontId="33" fillId="2" borderId="2" xfId="0" applyFont="1" applyFill="1" applyBorder="1" applyAlignment="1">
      <alignment horizontal="left"/>
    </xf>
    <xf numFmtId="0" fontId="32" fillId="2" borderId="2" xfId="0" applyFont="1" applyFill="1" applyBorder="1" applyAlignment="1">
      <alignment horizontal="center" vertical="center" wrapText="1"/>
    </xf>
    <xf numFmtId="0" fontId="33" fillId="2" borderId="0" xfId="0" applyFont="1" applyFill="1" applyAlignment="1">
      <alignment horizontal="center"/>
    </xf>
    <xf numFmtId="0" fontId="33" fillId="2" borderId="6" xfId="0" applyFont="1" applyFill="1" applyBorder="1" applyAlignment="1">
      <alignment horizontal="center" wrapText="1"/>
    </xf>
    <xf numFmtId="0" fontId="33" fillId="2" borderId="7" xfId="0" applyFont="1" applyFill="1" applyBorder="1" applyAlignment="1">
      <alignment horizontal="center" wrapText="1"/>
    </xf>
    <xf numFmtId="0" fontId="32" fillId="2" borderId="5" xfId="0" applyFont="1" applyFill="1" applyBorder="1" applyAlignment="1">
      <alignment horizontal="center" wrapText="1"/>
    </xf>
    <xf numFmtId="0" fontId="32" fillId="2" borderId="6" xfId="0" applyFont="1" applyFill="1" applyBorder="1" applyAlignment="1">
      <alignment horizontal="center" wrapText="1"/>
    </xf>
    <xf numFmtId="0" fontId="32" fillId="2" borderId="7" xfId="0" applyFont="1" applyFill="1" applyBorder="1" applyAlignment="1">
      <alignment horizontal="center" wrapText="1"/>
    </xf>
    <xf numFmtId="0" fontId="32" fillId="2" borderId="5" xfId="0" applyFont="1" applyFill="1" applyBorder="1" applyAlignment="1">
      <alignment horizontal="center"/>
    </xf>
    <xf numFmtId="0" fontId="32" fillId="2" borderId="6" xfId="0" applyFont="1" applyFill="1" applyBorder="1" applyAlignment="1">
      <alignment horizontal="center"/>
    </xf>
    <xf numFmtId="0" fontId="32" fillId="2" borderId="7" xfId="0" applyFont="1" applyFill="1" applyBorder="1" applyAlignment="1">
      <alignment horizontal="center"/>
    </xf>
    <xf numFmtId="0" fontId="32" fillId="2" borderId="0" xfId="0" applyFont="1" applyFill="1" applyAlignment="1">
      <alignment horizontal="left"/>
    </xf>
    <xf numFmtId="0" fontId="32" fillId="2" borderId="2" xfId="0" applyFont="1" applyFill="1" applyBorder="1" applyAlignment="1">
      <alignment horizontal="center"/>
    </xf>
    <xf numFmtId="0" fontId="32" fillId="2" borderId="2" xfId="0" applyFont="1" applyFill="1" applyBorder="1" applyAlignment="1">
      <alignment horizontal="left"/>
    </xf>
    <xf numFmtId="0" fontId="13" fillId="2" borderId="14" xfId="0" applyFont="1" applyFill="1" applyBorder="1" applyAlignment="1">
      <alignment horizontal="center"/>
    </xf>
    <xf numFmtId="0" fontId="13" fillId="2" borderId="0" xfId="0" applyFont="1" applyFill="1" applyAlignment="1">
      <alignment horizontal="center"/>
    </xf>
    <xf numFmtId="0" fontId="13" fillId="2" borderId="0" xfId="0" applyFont="1" applyFill="1" applyBorder="1" applyAlignment="1">
      <alignment horizontal="center"/>
    </xf>
    <xf numFmtId="0" fontId="13" fillId="2" borderId="5" xfId="0" applyFont="1" applyFill="1" applyBorder="1" applyAlignment="1">
      <alignment horizontal="left" vertical="top"/>
    </xf>
    <xf numFmtId="0" fontId="13" fillId="2" borderId="7" xfId="0" applyFont="1" applyFill="1" applyBorder="1" applyAlignment="1">
      <alignment horizontal="left" vertical="top"/>
    </xf>
    <xf numFmtId="0" fontId="19" fillId="2" borderId="2" xfId="0" applyFont="1" applyFill="1" applyBorder="1" applyAlignment="1">
      <alignment horizontal="left"/>
    </xf>
    <xf numFmtId="0" fontId="13" fillId="2" borderId="6" xfId="0" applyFont="1" applyFill="1" applyBorder="1" applyAlignment="1">
      <alignment horizontal="center" wrapText="1"/>
    </xf>
    <xf numFmtId="0" fontId="13" fillId="2" borderId="7" xfId="0" applyFont="1" applyFill="1" applyBorder="1" applyAlignment="1">
      <alignment horizontal="center" wrapText="1"/>
    </xf>
    <xf numFmtId="0" fontId="19" fillId="2" borderId="2" xfId="0" applyFont="1" applyFill="1" applyBorder="1" applyAlignment="1">
      <alignment horizontal="center"/>
    </xf>
    <xf numFmtId="0" fontId="19" fillId="2" borderId="5" xfId="0" applyFont="1" applyFill="1" applyBorder="1" applyAlignment="1">
      <alignment horizontal="center" wrapText="1"/>
    </xf>
    <xf numFmtId="0" fontId="19" fillId="2" borderId="7" xfId="0" applyFont="1" applyFill="1" applyBorder="1" applyAlignment="1">
      <alignment horizontal="center" wrapText="1"/>
    </xf>
    <xf numFmtId="0" fontId="13" fillId="2" borderId="5" xfId="0" applyFont="1" applyFill="1" applyBorder="1" applyAlignment="1">
      <alignment horizontal="center"/>
    </xf>
    <xf numFmtId="0" fontId="13" fillId="2" borderId="6" xfId="0" applyFont="1" applyFill="1" applyBorder="1" applyAlignment="1">
      <alignment horizontal="center"/>
    </xf>
    <xf numFmtId="0" fontId="13" fillId="2" borderId="5" xfId="0" applyFont="1" applyFill="1" applyBorder="1" applyAlignment="1">
      <alignment horizontal="left" vertical="center"/>
    </xf>
    <xf numFmtId="0" fontId="13" fillId="2" borderId="7" xfId="0" applyFont="1" applyFill="1" applyBorder="1" applyAlignment="1">
      <alignment horizontal="left" vertical="center"/>
    </xf>
    <xf numFmtId="0" fontId="13" fillId="2" borderId="6" xfId="0" applyFont="1" applyFill="1" applyBorder="1" applyAlignment="1">
      <alignment horizontal="left" vertical="center"/>
    </xf>
    <xf numFmtId="0" fontId="13" fillId="2" borderId="5" xfId="0" applyFont="1" applyFill="1" applyBorder="1" applyAlignment="1">
      <alignment horizontal="left"/>
    </xf>
    <xf numFmtId="0" fontId="19" fillId="2" borderId="7" xfId="0" applyFont="1" applyFill="1" applyBorder="1" applyAlignment="1">
      <alignment horizontal="left"/>
    </xf>
    <xf numFmtId="0" fontId="1" fillId="2" borderId="0" xfId="0" applyFont="1" applyFill="1" applyAlignment="1">
      <alignment horizontal="left"/>
    </xf>
    <xf numFmtId="0" fontId="19" fillId="2" borderId="0" xfId="0" applyFont="1" applyFill="1" applyAlignment="1">
      <alignment horizontal="left"/>
    </xf>
    <xf numFmtId="0" fontId="19" fillId="2" borderId="2" xfId="0" applyFont="1" applyFill="1" applyBorder="1" applyAlignment="1">
      <alignment horizontal="center" vertical="center" wrapText="1"/>
    </xf>
    <xf numFmtId="0" fontId="19" fillId="2" borderId="6" xfId="0" applyFont="1" applyFill="1" applyBorder="1" applyAlignment="1">
      <alignment horizontal="center" wrapText="1"/>
    </xf>
    <xf numFmtId="0" fontId="19" fillId="2" borderId="5" xfId="0" applyFont="1" applyFill="1" applyBorder="1" applyAlignment="1">
      <alignment horizontal="center"/>
    </xf>
    <xf numFmtId="0" fontId="19" fillId="2" borderId="7" xfId="0" applyFont="1" applyFill="1" applyBorder="1" applyAlignment="1">
      <alignment horizontal="center"/>
    </xf>
    <xf numFmtId="0" fontId="19" fillId="2" borderId="6" xfId="0" applyFont="1" applyFill="1" applyBorder="1" applyAlignment="1">
      <alignment horizontal="center"/>
    </xf>
    <xf numFmtId="0" fontId="33" fillId="2" borderId="14" xfId="0" applyFont="1" applyFill="1" applyBorder="1" applyAlignment="1">
      <alignment horizontal="center"/>
    </xf>
    <xf numFmtId="0" fontId="42" fillId="2" borderId="0" xfId="0" applyFont="1" applyFill="1" applyAlignment="1">
      <alignment horizontal="center"/>
    </xf>
    <xf numFmtId="0" fontId="33" fillId="2" borderId="1" xfId="0" applyFont="1" applyFill="1" applyBorder="1" applyAlignment="1">
      <alignment horizontal="center"/>
    </xf>
    <xf numFmtId="0" fontId="4" fillId="2" borderId="0" xfId="0" applyFont="1" applyFill="1" applyAlignment="1">
      <alignment horizontal="left"/>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5" xfId="0" applyFont="1" applyFill="1" applyBorder="1" applyAlignment="1">
      <alignment horizontal="left"/>
    </xf>
    <xf numFmtId="0" fontId="5" fillId="2" borderId="7" xfId="0" applyFont="1" applyFill="1" applyBorder="1" applyAlignment="1">
      <alignment horizontal="left"/>
    </xf>
    <xf numFmtId="0" fontId="6" fillId="2" borderId="6" xfId="0" applyFont="1" applyFill="1" applyBorder="1" applyAlignment="1">
      <alignment horizont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6" fillId="2" borderId="1" xfId="0" applyFont="1" applyFill="1" applyBorder="1" applyAlignment="1">
      <alignment horizontal="center"/>
    </xf>
    <xf numFmtId="0" fontId="5" fillId="2" borderId="2" xfId="0" applyFont="1" applyFill="1" applyBorder="1" applyAlignment="1">
      <alignment horizontal="left"/>
    </xf>
    <xf numFmtId="0" fontId="5" fillId="2" borderId="14" xfId="0" applyFont="1" applyFill="1" applyBorder="1" applyAlignment="1">
      <alignment horizontal="center"/>
    </xf>
    <xf numFmtId="0" fontId="5" fillId="2" borderId="0" xfId="0" applyFont="1" applyFill="1" applyAlignment="1">
      <alignment horizontal="center"/>
    </xf>
    <xf numFmtId="0" fontId="28" fillId="0" borderId="0" xfId="0" applyFont="1" applyAlignment="1">
      <alignment horizontal="center"/>
    </xf>
    <xf numFmtId="0" fontId="33" fillId="0" borderId="10" xfId="0" applyFont="1" applyBorder="1" applyAlignment="1">
      <alignment horizontal="center" wrapText="1"/>
    </xf>
    <xf numFmtId="0" fontId="33" fillId="0" borderId="12" xfId="0" applyFont="1" applyBorder="1" applyAlignment="1">
      <alignment horizontal="center" wrapText="1"/>
    </xf>
    <xf numFmtId="0" fontId="33" fillId="0" borderId="13" xfId="0" applyFont="1" applyBorder="1" applyAlignment="1">
      <alignment horizontal="center" wrapTex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5" xfId="0" applyFont="1" applyBorder="1" applyAlignment="1">
      <alignment horizontal="center"/>
    </xf>
    <xf numFmtId="0" fontId="32" fillId="0" borderId="9" xfId="0" applyFont="1" applyBorder="1" applyAlignment="1">
      <alignment horizontal="center"/>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42" fillId="6" borderId="11"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42" fillId="7" borderId="11" xfId="0" applyFont="1" applyFill="1" applyBorder="1" applyAlignment="1">
      <alignment horizontal="center" vertical="center"/>
    </xf>
    <xf numFmtId="0" fontId="42" fillId="7" borderId="3" xfId="0" applyFont="1" applyFill="1" applyBorder="1" applyAlignment="1">
      <alignment horizontal="center" vertical="center"/>
    </xf>
    <xf numFmtId="0" fontId="42" fillId="7" borderId="8" xfId="0" applyFont="1" applyFill="1" applyBorder="1" applyAlignment="1">
      <alignment horizontal="center" vertical="center"/>
    </xf>
    <xf numFmtId="0" fontId="42" fillId="8" borderId="5" xfId="0" applyFont="1" applyFill="1" applyBorder="1" applyAlignment="1">
      <alignment horizontal="center" vertical="center" wrapText="1"/>
    </xf>
    <xf numFmtId="0" fontId="42" fillId="8" borderId="7" xfId="0" applyFont="1" applyFill="1" applyBorder="1" applyAlignment="1">
      <alignment horizontal="center" vertical="center" wrapText="1"/>
    </xf>
    <xf numFmtId="0" fontId="42" fillId="0" borderId="5" xfId="0" applyFont="1" applyBorder="1" applyAlignment="1">
      <alignment horizontal="center" vertical="center"/>
    </xf>
    <xf numFmtId="0" fontId="42" fillId="0" borderId="7" xfId="0" applyFont="1" applyBorder="1" applyAlignment="1">
      <alignment horizontal="center" vertical="center"/>
    </xf>
    <xf numFmtId="0" fontId="42" fillId="2" borderId="5" xfId="0" applyFont="1" applyFill="1" applyBorder="1" applyAlignment="1">
      <alignment horizontal="center" vertical="center" wrapText="1"/>
    </xf>
    <xf numFmtId="0" fontId="42" fillId="2" borderId="7" xfId="0" applyFont="1" applyFill="1" applyBorder="1" applyAlignment="1">
      <alignment horizontal="center" vertical="center" wrapText="1"/>
    </xf>
    <xf numFmtId="164" fontId="42" fillId="7" borderId="11" xfId="0" applyNumberFormat="1" applyFont="1" applyFill="1" applyBorder="1" applyAlignment="1">
      <alignment horizontal="center" vertical="center"/>
    </xf>
    <xf numFmtId="164" fontId="42" fillId="7" borderId="3" xfId="0" applyNumberFormat="1" applyFont="1" applyFill="1" applyBorder="1" applyAlignment="1">
      <alignment horizontal="center" vertical="center"/>
    </xf>
    <xf numFmtId="164" fontId="42" fillId="7" borderId="8" xfId="0" applyNumberFormat="1" applyFont="1" applyFill="1" applyBorder="1" applyAlignment="1">
      <alignment horizontal="center" vertical="center"/>
    </xf>
    <xf numFmtId="0" fontId="56" fillId="0" borderId="0" xfId="0" applyFont="1" applyAlignment="1">
      <alignment horizontal="center"/>
    </xf>
    <xf numFmtId="0" fontId="55" fillId="0" borderId="1" xfId="0" applyFont="1" applyBorder="1" applyAlignment="1">
      <alignment horizontal="right"/>
    </xf>
  </cellXfs>
  <cellStyles count="3">
    <cellStyle name="Įprastas" xfId="0" builtinId="0"/>
    <cellStyle name="Įprastas 2" xfId="1" xr:uid="{00000000-0005-0000-0000-000001000000}"/>
    <cellStyle name="Normal_Sheet1" xfId="2" xr:uid="{00000000-0005-0000-0000-000002000000}"/>
  </cellStyles>
  <dxfs count="0"/>
  <tableStyles count="0" defaultTableStyle="TableStyleMedium9" defaultPivotStyle="PivotStyleLight16"/>
  <colors>
    <mruColors>
      <color rgb="FFA7D9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IV90"/>
  <sheetViews>
    <sheetView topLeftCell="A46" workbookViewId="0">
      <selection activeCell="C57" sqref="C57"/>
    </sheetView>
  </sheetViews>
  <sheetFormatPr defaultColWidth="9.109375" defaultRowHeight="15.6" x14ac:dyDescent="0.3"/>
  <cols>
    <col min="1" max="1" width="0.33203125" style="553" customWidth="1"/>
    <col min="2" max="2" width="6.33203125" style="552" customWidth="1"/>
    <col min="3" max="3" width="66.33203125" style="553" customWidth="1"/>
    <col min="4" max="4" width="11.5546875" style="553" customWidth="1"/>
    <col min="5" max="5" width="7.33203125" style="553" customWidth="1"/>
    <col min="6" max="6" width="6.109375" style="553" customWidth="1"/>
    <col min="7" max="16384" width="9.109375" style="553"/>
  </cols>
  <sheetData>
    <row r="1" spans="2:4" ht="40.5" customHeight="1" x14ac:dyDescent="0.3">
      <c r="C1" s="794" t="s">
        <v>540</v>
      </c>
      <c r="D1" s="794"/>
    </row>
    <row r="2" spans="2:4" ht="18" customHeight="1" x14ac:dyDescent="0.3">
      <c r="C2" s="795" t="s">
        <v>676</v>
      </c>
      <c r="D2" s="795"/>
    </row>
    <row r="3" spans="2:4" ht="18" customHeight="1" x14ac:dyDescent="0.3">
      <c r="C3" s="794" t="s">
        <v>636</v>
      </c>
      <c r="D3" s="794"/>
    </row>
    <row r="4" spans="2:4" ht="19.5" customHeight="1" x14ac:dyDescent="0.3">
      <c r="B4" s="793" t="s">
        <v>667</v>
      </c>
      <c r="C4" s="793"/>
      <c r="D4" s="793"/>
    </row>
    <row r="5" spans="2:4" ht="18" customHeight="1" x14ac:dyDescent="0.3">
      <c r="C5" s="554"/>
    </row>
    <row r="6" spans="2:4" ht="18" customHeight="1" x14ac:dyDescent="0.3">
      <c r="B6" s="144" t="s">
        <v>299</v>
      </c>
      <c r="C6" s="555" t="s">
        <v>435</v>
      </c>
      <c r="D6" s="144" t="s">
        <v>436</v>
      </c>
    </row>
    <row r="7" spans="2:4" ht="18" customHeight="1" x14ac:dyDescent="0.3">
      <c r="B7" s="556" t="s">
        <v>12</v>
      </c>
      <c r="C7" s="557" t="s">
        <v>437</v>
      </c>
      <c r="D7" s="589">
        <v>5721</v>
      </c>
    </row>
    <row r="8" spans="2:4" ht="17.25" customHeight="1" x14ac:dyDescent="0.3">
      <c r="B8" s="556" t="s">
        <v>17</v>
      </c>
      <c r="C8" s="558" t="s">
        <v>438</v>
      </c>
      <c r="D8" s="571">
        <f>D9+D10</f>
        <v>186</v>
      </c>
    </row>
    <row r="9" spans="2:4" ht="16.5" customHeight="1" x14ac:dyDescent="0.3">
      <c r="B9" s="556" t="s">
        <v>19</v>
      </c>
      <c r="C9" s="559" t="s">
        <v>439</v>
      </c>
      <c r="D9" s="585">
        <v>126</v>
      </c>
    </row>
    <row r="10" spans="2:4" ht="18" customHeight="1" x14ac:dyDescent="0.3">
      <c r="B10" s="556" t="s">
        <v>21</v>
      </c>
      <c r="C10" s="559" t="s">
        <v>440</v>
      </c>
      <c r="D10" s="585">
        <v>60</v>
      </c>
    </row>
    <row r="11" spans="2:4" ht="18" customHeight="1" x14ac:dyDescent="0.3">
      <c r="B11" s="556" t="s">
        <v>24</v>
      </c>
      <c r="C11" s="560" t="s">
        <v>441</v>
      </c>
      <c r="D11" s="571">
        <f>D12+D13+D14+D15</f>
        <v>245</v>
      </c>
    </row>
    <row r="12" spans="2:4" ht="18" customHeight="1" x14ac:dyDescent="0.3">
      <c r="B12" s="556" t="s">
        <v>26</v>
      </c>
      <c r="C12" s="561" t="s">
        <v>442</v>
      </c>
      <c r="D12" s="585">
        <v>15</v>
      </c>
    </row>
    <row r="13" spans="2:4" ht="18" customHeight="1" x14ac:dyDescent="0.3">
      <c r="B13" s="556" t="s">
        <v>28</v>
      </c>
      <c r="C13" s="561" t="s">
        <v>443</v>
      </c>
      <c r="D13" s="585">
        <v>9</v>
      </c>
    </row>
    <row r="14" spans="2:4" ht="18" customHeight="1" x14ac:dyDescent="0.3">
      <c r="B14" s="556" t="s">
        <v>30</v>
      </c>
      <c r="C14" s="562" t="s">
        <v>444</v>
      </c>
      <c r="D14" s="585">
        <v>21</v>
      </c>
    </row>
    <row r="15" spans="2:4" ht="18" customHeight="1" x14ac:dyDescent="0.3">
      <c r="B15" s="556" t="s">
        <v>32</v>
      </c>
      <c r="C15" s="788" t="s">
        <v>445</v>
      </c>
      <c r="D15" s="789">
        <f>D16+D17</f>
        <v>200</v>
      </c>
    </row>
    <row r="16" spans="2:4" ht="18" customHeight="1" x14ac:dyDescent="0.3">
      <c r="B16" s="556" t="s">
        <v>33</v>
      </c>
      <c r="C16" s="790" t="s">
        <v>446</v>
      </c>
      <c r="D16" s="791">
        <v>10</v>
      </c>
    </row>
    <row r="17" spans="2:6" ht="18" customHeight="1" x14ac:dyDescent="0.3">
      <c r="B17" s="556" t="s">
        <v>37</v>
      </c>
      <c r="C17" s="792" t="s">
        <v>648</v>
      </c>
      <c r="D17" s="791">
        <v>190</v>
      </c>
    </row>
    <row r="18" spans="2:6" ht="18" customHeight="1" x14ac:dyDescent="0.3">
      <c r="B18" s="556" t="s">
        <v>39</v>
      </c>
      <c r="C18" s="564" t="s">
        <v>447</v>
      </c>
      <c r="D18" s="600">
        <f>D19</f>
        <v>30</v>
      </c>
    </row>
    <row r="19" spans="2:6" ht="35.25" customHeight="1" x14ac:dyDescent="0.3">
      <c r="B19" s="556" t="s">
        <v>41</v>
      </c>
      <c r="C19" s="562" t="s">
        <v>448</v>
      </c>
      <c r="D19" s="585">
        <v>30</v>
      </c>
    </row>
    <row r="20" spans="2:6" ht="18" customHeight="1" x14ac:dyDescent="0.3">
      <c r="B20" s="556" t="s">
        <v>43</v>
      </c>
      <c r="C20" s="565" t="s">
        <v>449</v>
      </c>
      <c r="D20" s="601">
        <f>D21+D22+D23</f>
        <v>160</v>
      </c>
    </row>
    <row r="21" spans="2:6" ht="18" customHeight="1" x14ac:dyDescent="0.3">
      <c r="B21" s="556" t="s">
        <v>46</v>
      </c>
      <c r="C21" s="562" t="s">
        <v>146</v>
      </c>
      <c r="D21" s="585">
        <v>31.3</v>
      </c>
    </row>
    <row r="22" spans="2:6" ht="18" customHeight="1" x14ac:dyDescent="0.3">
      <c r="B22" s="556" t="s">
        <v>54</v>
      </c>
      <c r="C22" s="562" t="s">
        <v>245</v>
      </c>
      <c r="D22" s="585">
        <v>53.2</v>
      </c>
    </row>
    <row r="23" spans="2:6" ht="18" customHeight="1" x14ac:dyDescent="0.3">
      <c r="B23" s="556" t="s">
        <v>54</v>
      </c>
      <c r="C23" s="562" t="s">
        <v>450</v>
      </c>
      <c r="D23" s="585">
        <v>75.5</v>
      </c>
    </row>
    <row r="24" spans="2:6" ht="18" customHeight="1" x14ac:dyDescent="0.3">
      <c r="B24" s="556" t="s">
        <v>58</v>
      </c>
      <c r="C24" s="566" t="s">
        <v>451</v>
      </c>
      <c r="D24" s="602">
        <v>2</v>
      </c>
    </row>
    <row r="25" spans="2:6" ht="18" customHeight="1" x14ac:dyDescent="0.3">
      <c r="B25" s="556" t="s">
        <v>62</v>
      </c>
      <c r="C25" s="564" t="s">
        <v>452</v>
      </c>
      <c r="D25" s="589">
        <v>47</v>
      </c>
    </row>
    <row r="26" spans="2:6" ht="18" customHeight="1" x14ac:dyDescent="0.3">
      <c r="B26" s="556" t="s">
        <v>64</v>
      </c>
      <c r="C26" s="567" t="s">
        <v>453</v>
      </c>
      <c r="D26" s="571">
        <f>D7+D8+D11+D18+D20+D25+D24</f>
        <v>6391</v>
      </c>
      <c r="E26" s="568"/>
      <c r="F26" s="569"/>
    </row>
    <row r="27" spans="2:6" ht="18" customHeight="1" x14ac:dyDescent="0.3">
      <c r="B27" s="556" t="s">
        <v>66</v>
      </c>
      <c r="C27" s="570" t="s">
        <v>454</v>
      </c>
      <c r="D27" s="571">
        <f>D28+D53+D64</f>
        <v>5007.4579999999996</v>
      </c>
    </row>
    <row r="28" spans="2:6" ht="18" customHeight="1" x14ac:dyDescent="0.3">
      <c r="B28" s="556" t="s">
        <v>246</v>
      </c>
      <c r="C28" s="572" t="s">
        <v>455</v>
      </c>
      <c r="D28" s="573">
        <f>D29+D30</f>
        <v>3962.2610000000004</v>
      </c>
    </row>
    <row r="29" spans="2:6" ht="18" customHeight="1" x14ac:dyDescent="0.3">
      <c r="B29" s="556" t="s">
        <v>322</v>
      </c>
      <c r="C29" s="574" t="s">
        <v>456</v>
      </c>
      <c r="D29" s="585">
        <v>2808.3</v>
      </c>
    </row>
    <row r="30" spans="2:6" ht="18" customHeight="1" x14ac:dyDescent="0.3">
      <c r="B30" s="556" t="s">
        <v>323</v>
      </c>
      <c r="C30" s="574" t="s">
        <v>457</v>
      </c>
      <c r="D30" s="575">
        <f>D31+D32+D33+D34+D35+D36+D37+D38+D39+D40+D41+D42+D43+D44+D45+D46+D47+D48+D49+D50+D51+D52</f>
        <v>1153.961</v>
      </c>
    </row>
    <row r="31" spans="2:6" ht="18" customHeight="1" x14ac:dyDescent="0.3">
      <c r="B31" s="556" t="s">
        <v>324</v>
      </c>
      <c r="C31" s="562" t="s">
        <v>458</v>
      </c>
      <c r="D31" s="585">
        <v>162.9</v>
      </c>
    </row>
    <row r="32" spans="2:6" ht="30" customHeight="1" x14ac:dyDescent="0.3">
      <c r="B32" s="556" t="s">
        <v>459</v>
      </c>
      <c r="C32" s="562" t="s">
        <v>460</v>
      </c>
      <c r="D32" s="585">
        <v>0.23200000000000001</v>
      </c>
    </row>
    <row r="33" spans="2:6" ht="22.95" customHeight="1" x14ac:dyDescent="0.3">
      <c r="B33" s="556" t="s">
        <v>461</v>
      </c>
      <c r="C33" s="576" t="s">
        <v>462</v>
      </c>
      <c r="D33" s="585">
        <v>3.3290000000000002</v>
      </c>
    </row>
    <row r="34" spans="2:6" ht="18" customHeight="1" x14ac:dyDescent="0.3">
      <c r="B34" s="556" t="s">
        <v>463</v>
      </c>
      <c r="C34" s="562" t="s">
        <v>464</v>
      </c>
      <c r="D34" s="585">
        <v>45.4</v>
      </c>
    </row>
    <row r="35" spans="2:6" ht="18" customHeight="1" x14ac:dyDescent="0.3">
      <c r="B35" s="556" t="s">
        <v>465</v>
      </c>
      <c r="C35" s="562" t="s">
        <v>466</v>
      </c>
      <c r="D35" s="585">
        <v>151.9</v>
      </c>
    </row>
    <row r="36" spans="2:6" ht="18" customHeight="1" x14ac:dyDescent="0.3">
      <c r="B36" s="556" t="s">
        <v>467</v>
      </c>
      <c r="C36" s="562" t="s">
        <v>468</v>
      </c>
      <c r="D36" s="585">
        <v>436.6</v>
      </c>
    </row>
    <row r="37" spans="2:6" ht="18" customHeight="1" x14ac:dyDescent="0.3">
      <c r="B37" s="556" t="s">
        <v>469</v>
      </c>
      <c r="C37" s="577" t="s">
        <v>470</v>
      </c>
      <c r="D37" s="585">
        <v>16.100000000000001</v>
      </c>
    </row>
    <row r="38" spans="2:6" ht="27.75" customHeight="1" x14ac:dyDescent="0.3">
      <c r="B38" s="556" t="s">
        <v>471</v>
      </c>
      <c r="C38" s="578" t="s">
        <v>472</v>
      </c>
      <c r="D38" s="585">
        <v>3.6</v>
      </c>
      <c r="F38" s="579"/>
    </row>
    <row r="39" spans="2:6" ht="18" customHeight="1" x14ac:dyDescent="0.3">
      <c r="B39" s="556" t="s">
        <v>473</v>
      </c>
      <c r="C39" s="562" t="s">
        <v>474</v>
      </c>
      <c r="D39" s="585">
        <v>17.399999999999999</v>
      </c>
    </row>
    <row r="40" spans="2:6" ht="18" customHeight="1" x14ac:dyDescent="0.3">
      <c r="B40" s="556" t="s">
        <v>475</v>
      </c>
      <c r="C40" s="562" t="s">
        <v>476</v>
      </c>
      <c r="D40" s="585">
        <v>0.1</v>
      </c>
    </row>
    <row r="41" spans="2:6" ht="18" customHeight="1" x14ac:dyDescent="0.3">
      <c r="B41" s="556" t="s">
        <v>477</v>
      </c>
      <c r="C41" s="562" t="s">
        <v>478</v>
      </c>
      <c r="D41" s="585">
        <v>17.5</v>
      </c>
    </row>
    <row r="42" spans="2:6" ht="18" customHeight="1" x14ac:dyDescent="0.3">
      <c r="B42" s="556" t="s">
        <v>479</v>
      </c>
      <c r="C42" s="562" t="s">
        <v>480</v>
      </c>
      <c r="D42" s="585">
        <v>1.8</v>
      </c>
    </row>
    <row r="43" spans="2:6" ht="18" customHeight="1" x14ac:dyDescent="0.3">
      <c r="B43" s="556" t="s">
        <v>481</v>
      </c>
      <c r="C43" s="562" t="s">
        <v>482</v>
      </c>
      <c r="D43" s="603">
        <v>20</v>
      </c>
    </row>
    <row r="44" spans="2:6" ht="18" customHeight="1" x14ac:dyDescent="0.3">
      <c r="B44" s="556" t="s">
        <v>483</v>
      </c>
      <c r="C44" s="562" t="s">
        <v>484</v>
      </c>
      <c r="D44" s="603">
        <v>168</v>
      </c>
    </row>
    <row r="45" spans="2:6" ht="18" customHeight="1" x14ac:dyDescent="0.3">
      <c r="B45" s="556" t="s">
        <v>485</v>
      </c>
      <c r="C45" s="562" t="s">
        <v>486</v>
      </c>
      <c r="D45" s="585">
        <v>1.1000000000000001</v>
      </c>
    </row>
    <row r="46" spans="2:6" ht="18" customHeight="1" x14ac:dyDescent="0.3">
      <c r="B46" s="556" t="s">
        <v>487</v>
      </c>
      <c r="C46" s="562" t="s">
        <v>488</v>
      </c>
      <c r="D46" s="585">
        <v>8.1999999999999993</v>
      </c>
    </row>
    <row r="47" spans="2:6" ht="18" customHeight="1" x14ac:dyDescent="0.3">
      <c r="B47" s="556" t="s">
        <v>489</v>
      </c>
      <c r="C47" s="562" t="s">
        <v>490</v>
      </c>
      <c r="D47" s="585">
        <v>7.6</v>
      </c>
    </row>
    <row r="48" spans="2:6" ht="18" customHeight="1" x14ac:dyDescent="0.3">
      <c r="B48" s="580" t="s">
        <v>491</v>
      </c>
      <c r="C48" s="562" t="s">
        <v>492</v>
      </c>
      <c r="D48" s="585">
        <v>8.5</v>
      </c>
    </row>
    <row r="49" spans="2:7" ht="18" customHeight="1" x14ac:dyDescent="0.3">
      <c r="B49" s="556" t="s">
        <v>493</v>
      </c>
      <c r="C49" s="562" t="s">
        <v>494</v>
      </c>
      <c r="D49" s="585">
        <v>0.2</v>
      </c>
    </row>
    <row r="50" spans="2:7" ht="18" customHeight="1" x14ac:dyDescent="0.3">
      <c r="B50" s="581" t="s">
        <v>495</v>
      </c>
      <c r="C50" s="562" t="s">
        <v>496</v>
      </c>
      <c r="D50" s="604">
        <v>68</v>
      </c>
    </row>
    <row r="51" spans="2:7" s="582" customFormat="1" ht="18" customHeight="1" x14ac:dyDescent="0.3">
      <c r="B51" s="583" t="s">
        <v>497</v>
      </c>
      <c r="C51" s="562" t="s">
        <v>498</v>
      </c>
      <c r="D51" s="145">
        <v>14.6</v>
      </c>
    </row>
    <row r="52" spans="2:7" s="582" customFormat="1" ht="18" customHeight="1" x14ac:dyDescent="0.3">
      <c r="B52" s="583" t="s">
        <v>499</v>
      </c>
      <c r="C52" s="562" t="s">
        <v>500</v>
      </c>
      <c r="D52" s="605">
        <v>0.9</v>
      </c>
    </row>
    <row r="53" spans="2:7" s="582" customFormat="1" ht="18" customHeight="1" x14ac:dyDescent="0.3">
      <c r="B53" s="583" t="s">
        <v>501</v>
      </c>
      <c r="C53" s="564" t="s">
        <v>502</v>
      </c>
      <c r="D53" s="584">
        <f>+D55+D56+D57+D58+D59+D60+D54+D63+D61+D62</f>
        <v>881.23</v>
      </c>
    </row>
    <row r="54" spans="2:7" s="582" customFormat="1" ht="18" customHeight="1" x14ac:dyDescent="0.3">
      <c r="B54" s="583" t="s">
        <v>503</v>
      </c>
      <c r="C54" s="144" t="s">
        <v>550</v>
      </c>
      <c r="D54" s="145">
        <v>42.3</v>
      </c>
    </row>
    <row r="55" spans="2:7" s="582" customFormat="1" ht="18" customHeight="1" x14ac:dyDescent="0.3">
      <c r="B55" s="583" t="s">
        <v>504</v>
      </c>
      <c r="C55" s="576" t="s">
        <v>505</v>
      </c>
      <c r="D55" s="585">
        <v>12.7</v>
      </c>
    </row>
    <row r="56" spans="2:7" s="582" customFormat="1" ht="18" customHeight="1" x14ac:dyDescent="0.3">
      <c r="B56" s="556" t="s">
        <v>506</v>
      </c>
      <c r="C56" s="576" t="s">
        <v>399</v>
      </c>
      <c r="D56" s="585">
        <v>2.2000000000000002</v>
      </c>
    </row>
    <row r="57" spans="2:7" s="582" customFormat="1" ht="17.25" customHeight="1" x14ac:dyDescent="0.3">
      <c r="B57" s="583" t="s">
        <v>507</v>
      </c>
      <c r="C57" s="576" t="s">
        <v>508</v>
      </c>
      <c r="D57" s="585">
        <v>20</v>
      </c>
    </row>
    <row r="58" spans="2:7" s="582" customFormat="1" ht="33.75" customHeight="1" x14ac:dyDescent="0.3">
      <c r="B58" s="583" t="s">
        <v>509</v>
      </c>
      <c r="C58" s="144" t="s">
        <v>513</v>
      </c>
      <c r="D58" s="615">
        <v>120.2</v>
      </c>
      <c r="E58" s="586"/>
    </row>
    <row r="59" spans="2:7" s="582" customFormat="1" ht="34.5" customHeight="1" x14ac:dyDescent="0.3">
      <c r="B59" s="583" t="s">
        <v>725</v>
      </c>
      <c r="C59" s="144" t="s">
        <v>397</v>
      </c>
      <c r="D59" s="615">
        <v>63</v>
      </c>
      <c r="G59" s="587"/>
    </row>
    <row r="60" spans="2:7" s="582" customFormat="1" ht="19.5" customHeight="1" x14ac:dyDescent="0.3">
      <c r="B60" s="583" t="s">
        <v>726</v>
      </c>
      <c r="C60" s="144" t="s">
        <v>512</v>
      </c>
      <c r="D60" s="615">
        <v>171.63</v>
      </c>
    </row>
    <row r="61" spans="2:7" s="582" customFormat="1" ht="32.25" customHeight="1" x14ac:dyDescent="0.3">
      <c r="B61" s="583" t="s">
        <v>727</v>
      </c>
      <c r="C61" s="616" t="s">
        <v>638</v>
      </c>
      <c r="D61" s="585">
        <v>373.7</v>
      </c>
      <c r="E61" s="588"/>
      <c r="F61" s="588"/>
      <c r="G61" s="633"/>
    </row>
    <row r="62" spans="2:7" s="582" customFormat="1" ht="32.25" customHeight="1" x14ac:dyDescent="0.3">
      <c r="B62" s="583" t="s">
        <v>510</v>
      </c>
      <c r="C62" s="616" t="s">
        <v>656</v>
      </c>
      <c r="D62" s="585">
        <v>19.7</v>
      </c>
      <c r="E62" s="610"/>
      <c r="F62" s="610"/>
      <c r="G62" s="610"/>
    </row>
    <row r="63" spans="2:7" s="582" customFormat="1" ht="21" customHeight="1" x14ac:dyDescent="0.3">
      <c r="B63" s="583" t="s">
        <v>511</v>
      </c>
      <c r="C63" s="617" t="s">
        <v>559</v>
      </c>
      <c r="D63" s="585">
        <v>55.8</v>
      </c>
      <c r="E63" s="588"/>
      <c r="F63" s="588"/>
      <c r="G63" s="633"/>
    </row>
    <row r="64" spans="2:7" s="582" customFormat="1" ht="25.5" customHeight="1" x14ac:dyDescent="0.3">
      <c r="B64" s="583" t="s">
        <v>547</v>
      </c>
      <c r="C64" s="564" t="s">
        <v>514</v>
      </c>
      <c r="D64" s="589">
        <f>+D65+D67+D68+D69+D70+D66+D71</f>
        <v>163.96699999999998</v>
      </c>
      <c r="E64" s="590"/>
    </row>
    <row r="65" spans="2:10" s="582" customFormat="1" ht="25.5" customHeight="1" x14ac:dyDescent="0.3">
      <c r="B65" s="583" t="s">
        <v>548</v>
      </c>
      <c r="C65" s="617" t="s">
        <v>551</v>
      </c>
      <c r="D65" s="585">
        <v>26.3</v>
      </c>
    </row>
    <row r="66" spans="2:10" s="582" customFormat="1" ht="34.950000000000003" customHeight="1" x14ac:dyDescent="0.3">
      <c r="B66" s="583" t="s">
        <v>549</v>
      </c>
      <c r="C66" s="617" t="s">
        <v>649</v>
      </c>
      <c r="D66" s="585">
        <v>39</v>
      </c>
    </row>
    <row r="67" spans="2:10" s="582" customFormat="1" ht="25.5" customHeight="1" x14ac:dyDescent="0.3">
      <c r="B67" s="583" t="s">
        <v>721</v>
      </c>
      <c r="C67" s="617" t="s">
        <v>553</v>
      </c>
      <c r="D67" s="585">
        <v>12.852</v>
      </c>
      <c r="G67" s="587"/>
    </row>
    <row r="68" spans="2:10" s="582" customFormat="1" ht="27.75" customHeight="1" x14ac:dyDescent="0.3">
      <c r="B68" s="583" t="s">
        <v>722</v>
      </c>
      <c r="C68" s="616" t="s">
        <v>556</v>
      </c>
      <c r="D68" s="618">
        <v>16.780999999999999</v>
      </c>
    </row>
    <row r="69" spans="2:10" s="582" customFormat="1" ht="33" customHeight="1" x14ac:dyDescent="0.3">
      <c r="B69" s="583" t="s">
        <v>723</v>
      </c>
      <c r="C69" s="619" t="s">
        <v>560</v>
      </c>
      <c r="D69" s="585">
        <v>0</v>
      </c>
      <c r="J69" s="587"/>
    </row>
    <row r="70" spans="2:10" s="582" customFormat="1" ht="33" customHeight="1" x14ac:dyDescent="0.3">
      <c r="B70" s="583" t="s">
        <v>724</v>
      </c>
      <c r="C70" s="619" t="s">
        <v>637</v>
      </c>
      <c r="D70" s="585">
        <v>54.683999999999997</v>
      </c>
    </row>
    <row r="71" spans="2:10" s="582" customFormat="1" ht="33" customHeight="1" x14ac:dyDescent="0.3">
      <c r="B71" s="583" t="s">
        <v>557</v>
      </c>
      <c r="C71" s="619" t="s">
        <v>728</v>
      </c>
      <c r="D71" s="585">
        <v>14.35</v>
      </c>
    </row>
    <row r="72" spans="2:10" s="582" customFormat="1" ht="33.75" customHeight="1" x14ac:dyDescent="0.3">
      <c r="B72" s="583" t="s">
        <v>515</v>
      </c>
      <c r="C72" s="591" t="s">
        <v>517</v>
      </c>
      <c r="D72" s="589">
        <f>D26+D27</f>
        <v>11398.457999999999</v>
      </c>
    </row>
    <row r="73" spans="2:10" s="582" customFormat="1" ht="22.5" customHeight="1" x14ac:dyDescent="0.3">
      <c r="B73" s="592" t="s">
        <v>516</v>
      </c>
      <c r="C73" s="564" t="s">
        <v>519</v>
      </c>
      <c r="D73" s="589">
        <f>D74+D75+D76+D77+D78</f>
        <v>621.78599999999994</v>
      </c>
    </row>
    <row r="74" spans="2:10" s="582" customFormat="1" ht="21" customHeight="1" x14ac:dyDescent="0.3">
      <c r="B74" s="592" t="s">
        <v>518</v>
      </c>
      <c r="C74" s="563" t="s">
        <v>521</v>
      </c>
      <c r="D74" s="620">
        <v>48.002000000000002</v>
      </c>
      <c r="E74" s="800"/>
      <c r="F74" s="801"/>
      <c r="G74" s="801"/>
      <c r="H74" s="587"/>
    </row>
    <row r="75" spans="2:10" s="582" customFormat="1" ht="17.25" customHeight="1" x14ac:dyDescent="0.3">
      <c r="B75" s="556" t="s">
        <v>520</v>
      </c>
      <c r="C75" s="563" t="s">
        <v>523</v>
      </c>
      <c r="D75" s="593">
        <v>399.91899999999998</v>
      </c>
      <c r="E75" s="797"/>
      <c r="F75" s="796"/>
    </row>
    <row r="76" spans="2:10" s="582" customFormat="1" ht="20.25" customHeight="1" x14ac:dyDescent="0.3">
      <c r="B76" s="556" t="s">
        <v>522</v>
      </c>
      <c r="C76" s="563" t="s">
        <v>525</v>
      </c>
      <c r="D76" s="618">
        <v>59.417000000000002</v>
      </c>
      <c r="H76" s="587"/>
    </row>
    <row r="77" spans="2:10" s="582" customFormat="1" ht="18" customHeight="1" x14ac:dyDescent="0.3">
      <c r="B77" s="556" t="s">
        <v>524</v>
      </c>
      <c r="C77" s="563" t="s">
        <v>527</v>
      </c>
      <c r="D77" s="593">
        <v>51.152999999999999</v>
      </c>
    </row>
    <row r="78" spans="2:10" s="582" customFormat="1" ht="18" customHeight="1" x14ac:dyDescent="0.3">
      <c r="B78" s="556" t="s">
        <v>526</v>
      </c>
      <c r="C78" s="563" t="s">
        <v>398</v>
      </c>
      <c r="D78" s="593">
        <v>63.295000000000002</v>
      </c>
      <c r="E78" s="798"/>
      <c r="F78" s="799"/>
      <c r="G78" s="799"/>
    </row>
    <row r="79" spans="2:10" s="582" customFormat="1" ht="18" customHeight="1" x14ac:dyDescent="0.3">
      <c r="B79" s="556" t="s">
        <v>528</v>
      </c>
      <c r="C79" s="570" t="s">
        <v>530</v>
      </c>
      <c r="D79" s="703">
        <v>424.6</v>
      </c>
    </row>
    <row r="80" spans="2:10" s="582" customFormat="1" ht="18" customHeight="1" x14ac:dyDescent="0.3">
      <c r="B80" s="556" t="s">
        <v>529</v>
      </c>
      <c r="C80" s="594" t="s">
        <v>0</v>
      </c>
      <c r="D80" s="589">
        <f>D72+D73+D79</f>
        <v>12444.843999999999</v>
      </c>
    </row>
    <row r="81" spans="1:256" s="582" customFormat="1" ht="18" customHeight="1" x14ac:dyDescent="0.3">
      <c r="B81" s="595"/>
      <c r="E81" s="796"/>
      <c r="F81" s="796"/>
    </row>
    <row r="82" spans="1:256" s="582" customFormat="1" ht="18" customHeight="1" x14ac:dyDescent="0.3">
      <c r="C82" s="596"/>
      <c r="D82" s="553"/>
    </row>
    <row r="83" spans="1:256" s="582" customFormat="1" ht="18" customHeight="1" x14ac:dyDescent="0.25">
      <c r="A83" s="553"/>
      <c r="B83" s="553"/>
      <c r="C83" s="597"/>
      <c r="D83" s="553"/>
      <c r="E83" s="553"/>
      <c r="F83" s="553"/>
      <c r="G83" s="553"/>
      <c r="H83" s="553"/>
      <c r="I83" s="553"/>
      <c r="J83" s="553"/>
      <c r="K83" s="553"/>
      <c r="L83" s="553"/>
      <c r="M83" s="553"/>
      <c r="N83" s="553"/>
      <c r="O83" s="553"/>
      <c r="P83" s="553"/>
      <c r="Q83" s="553"/>
      <c r="R83" s="553"/>
      <c r="S83" s="553"/>
      <c r="T83" s="553"/>
      <c r="U83" s="553"/>
      <c r="V83" s="553"/>
      <c r="W83" s="553"/>
      <c r="X83" s="553"/>
      <c r="Y83" s="553"/>
      <c r="Z83" s="553"/>
      <c r="AA83" s="553"/>
      <c r="AB83" s="553"/>
      <c r="AC83" s="553"/>
      <c r="AD83" s="553"/>
      <c r="AE83" s="553"/>
      <c r="AF83" s="553"/>
      <c r="AG83" s="553"/>
      <c r="AH83" s="553"/>
      <c r="AI83" s="553"/>
      <c r="AJ83" s="553"/>
      <c r="AK83" s="553"/>
      <c r="AL83" s="553"/>
      <c r="AM83" s="553"/>
      <c r="AN83" s="553"/>
      <c r="AO83" s="553"/>
      <c r="AP83" s="553"/>
      <c r="AQ83" s="553"/>
      <c r="AR83" s="553"/>
      <c r="AS83" s="553"/>
      <c r="AT83" s="553"/>
      <c r="AU83" s="553"/>
      <c r="AV83" s="553"/>
      <c r="AW83" s="553"/>
      <c r="AX83" s="553"/>
      <c r="AY83" s="553"/>
      <c r="AZ83" s="553"/>
      <c r="BA83" s="553"/>
      <c r="BB83" s="553"/>
      <c r="BC83" s="553"/>
      <c r="BD83" s="553"/>
      <c r="BE83" s="553"/>
      <c r="BF83" s="553"/>
      <c r="BG83" s="553"/>
      <c r="BH83" s="553"/>
      <c r="BI83" s="553"/>
      <c r="BJ83" s="553"/>
      <c r="BK83" s="553"/>
      <c r="BL83" s="553"/>
      <c r="BM83" s="553"/>
      <c r="BN83" s="553"/>
      <c r="BO83" s="553"/>
      <c r="BP83" s="553"/>
      <c r="BQ83" s="553"/>
      <c r="BR83" s="553"/>
      <c r="BS83" s="553"/>
      <c r="BT83" s="553"/>
      <c r="BU83" s="553"/>
      <c r="BV83" s="553"/>
      <c r="BW83" s="553"/>
      <c r="BX83" s="553"/>
      <c r="BY83" s="553"/>
      <c r="BZ83" s="553"/>
      <c r="CA83" s="553"/>
      <c r="CB83" s="553"/>
      <c r="CC83" s="553"/>
      <c r="CD83" s="553"/>
      <c r="CE83" s="553"/>
      <c r="CF83" s="553"/>
      <c r="CG83" s="553"/>
      <c r="CH83" s="553"/>
      <c r="CI83" s="553"/>
      <c r="CJ83" s="553"/>
      <c r="CK83" s="553"/>
      <c r="CL83" s="553"/>
      <c r="CM83" s="553"/>
      <c r="CN83" s="553"/>
      <c r="CO83" s="553"/>
      <c r="CP83" s="553"/>
      <c r="CQ83" s="553"/>
      <c r="CR83" s="553"/>
      <c r="CS83" s="553"/>
      <c r="CT83" s="553"/>
      <c r="CU83" s="553"/>
      <c r="CV83" s="553"/>
      <c r="CW83" s="553"/>
      <c r="CX83" s="553"/>
      <c r="CY83" s="553"/>
      <c r="CZ83" s="553"/>
      <c r="DA83" s="553"/>
      <c r="DB83" s="553"/>
      <c r="DC83" s="553"/>
      <c r="DD83" s="553"/>
      <c r="DE83" s="553"/>
      <c r="DF83" s="553"/>
      <c r="DG83" s="553"/>
      <c r="DH83" s="553"/>
      <c r="DI83" s="553"/>
      <c r="DJ83" s="553"/>
      <c r="DK83" s="553"/>
      <c r="DL83" s="553"/>
      <c r="DM83" s="553"/>
      <c r="DN83" s="553"/>
      <c r="DO83" s="553"/>
      <c r="DP83" s="553"/>
      <c r="DQ83" s="553"/>
      <c r="DR83" s="553"/>
      <c r="DS83" s="553"/>
      <c r="DT83" s="553"/>
      <c r="DU83" s="553"/>
      <c r="DV83" s="553"/>
      <c r="DW83" s="553"/>
      <c r="DX83" s="553"/>
      <c r="DY83" s="553"/>
      <c r="DZ83" s="553"/>
      <c r="EA83" s="553"/>
      <c r="EB83" s="553"/>
      <c r="EC83" s="553"/>
      <c r="ED83" s="553"/>
      <c r="EE83" s="553"/>
      <c r="EF83" s="553"/>
      <c r="EG83" s="553"/>
      <c r="EH83" s="553"/>
      <c r="EI83" s="553"/>
      <c r="EJ83" s="553"/>
      <c r="EK83" s="553"/>
      <c r="EL83" s="553"/>
      <c r="EM83" s="553"/>
      <c r="EN83" s="553"/>
      <c r="EO83" s="553"/>
      <c r="EP83" s="553"/>
      <c r="EQ83" s="553"/>
      <c r="ER83" s="553"/>
      <c r="ES83" s="553"/>
      <c r="ET83" s="553"/>
      <c r="EU83" s="553"/>
      <c r="EV83" s="553"/>
      <c r="EW83" s="553"/>
      <c r="EX83" s="553"/>
      <c r="EY83" s="553"/>
      <c r="EZ83" s="553"/>
      <c r="FA83" s="553"/>
      <c r="FB83" s="553"/>
      <c r="FC83" s="553"/>
      <c r="FD83" s="553"/>
      <c r="FE83" s="553"/>
      <c r="FF83" s="553"/>
      <c r="FG83" s="553"/>
      <c r="FH83" s="553"/>
      <c r="FI83" s="553"/>
      <c r="FJ83" s="553"/>
      <c r="FK83" s="553"/>
      <c r="FL83" s="553"/>
      <c r="FM83" s="553"/>
      <c r="FN83" s="553"/>
      <c r="FO83" s="553"/>
      <c r="FP83" s="553"/>
      <c r="FQ83" s="553"/>
      <c r="FR83" s="553"/>
      <c r="FS83" s="553"/>
      <c r="FT83" s="553"/>
      <c r="FU83" s="553"/>
      <c r="FV83" s="553"/>
      <c r="FW83" s="553"/>
      <c r="FX83" s="553"/>
      <c r="FY83" s="553"/>
      <c r="FZ83" s="553"/>
      <c r="GA83" s="553"/>
      <c r="GB83" s="553"/>
      <c r="GC83" s="553"/>
      <c r="GD83" s="553"/>
      <c r="GE83" s="553"/>
      <c r="GF83" s="553"/>
      <c r="GG83" s="553"/>
      <c r="GH83" s="553"/>
      <c r="GI83" s="553"/>
      <c r="GJ83" s="553"/>
      <c r="GK83" s="553"/>
      <c r="GL83" s="553"/>
      <c r="GM83" s="553"/>
      <c r="GN83" s="553"/>
      <c r="GO83" s="553"/>
      <c r="GP83" s="553"/>
      <c r="GQ83" s="553"/>
      <c r="GR83" s="553"/>
      <c r="GS83" s="553"/>
      <c r="GT83" s="553"/>
      <c r="GU83" s="553"/>
      <c r="GV83" s="553"/>
      <c r="GW83" s="553"/>
      <c r="GX83" s="553"/>
      <c r="GY83" s="553"/>
      <c r="GZ83" s="553"/>
      <c r="HA83" s="553"/>
      <c r="HB83" s="553"/>
      <c r="HC83" s="553"/>
      <c r="HD83" s="553"/>
      <c r="HE83" s="553"/>
      <c r="HF83" s="553"/>
      <c r="HG83" s="553"/>
      <c r="HH83" s="553"/>
      <c r="HI83" s="553"/>
      <c r="HJ83" s="553"/>
      <c r="HK83" s="553"/>
      <c r="HL83" s="553"/>
      <c r="HM83" s="553"/>
      <c r="HN83" s="553"/>
      <c r="HO83" s="553"/>
      <c r="HP83" s="553"/>
      <c r="HQ83" s="553"/>
      <c r="HR83" s="553"/>
      <c r="HS83" s="553"/>
      <c r="HT83" s="553"/>
      <c r="HU83" s="553"/>
      <c r="HV83" s="553"/>
      <c r="HW83" s="553"/>
      <c r="HX83" s="553"/>
      <c r="HY83" s="553"/>
      <c r="HZ83" s="553"/>
      <c r="IA83" s="553"/>
      <c r="IB83" s="553"/>
      <c r="IC83" s="553"/>
      <c r="ID83" s="553"/>
      <c r="IE83" s="553"/>
      <c r="IF83" s="553"/>
      <c r="IG83" s="553"/>
      <c r="IH83" s="553"/>
      <c r="II83" s="553"/>
      <c r="IJ83" s="553"/>
      <c r="IK83" s="553"/>
      <c r="IL83" s="553"/>
      <c r="IM83" s="553"/>
      <c r="IN83" s="553"/>
      <c r="IO83" s="553"/>
      <c r="IP83" s="553"/>
      <c r="IQ83" s="553"/>
      <c r="IR83" s="553"/>
      <c r="IS83" s="553"/>
      <c r="IT83" s="553"/>
      <c r="IU83" s="553"/>
      <c r="IV83" s="553"/>
    </row>
    <row r="84" spans="1:256" s="582" customFormat="1" ht="18" customHeight="1" x14ac:dyDescent="0.3">
      <c r="A84" s="553"/>
      <c r="B84" s="552"/>
      <c r="C84" s="598"/>
      <c r="D84" s="553"/>
      <c r="E84" s="553"/>
      <c r="F84" s="553"/>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553"/>
      <c r="AJ84" s="553"/>
      <c r="AK84" s="553"/>
      <c r="AL84" s="553"/>
      <c r="AM84" s="553"/>
      <c r="AN84" s="553"/>
      <c r="AO84" s="553"/>
      <c r="AP84" s="553"/>
      <c r="AQ84" s="553"/>
      <c r="AR84" s="553"/>
      <c r="AS84" s="553"/>
      <c r="AT84" s="553"/>
      <c r="AU84" s="553"/>
      <c r="AV84" s="553"/>
      <c r="AW84" s="553"/>
      <c r="AX84" s="553"/>
      <c r="AY84" s="553"/>
      <c r="AZ84" s="553"/>
      <c r="BA84" s="553"/>
      <c r="BB84" s="553"/>
      <c r="BC84" s="553"/>
      <c r="BD84" s="553"/>
      <c r="BE84" s="553"/>
      <c r="BF84" s="553"/>
      <c r="BG84" s="553"/>
      <c r="BH84" s="553"/>
      <c r="BI84" s="553"/>
      <c r="BJ84" s="553"/>
      <c r="BK84" s="553"/>
      <c r="BL84" s="553"/>
      <c r="BM84" s="553"/>
      <c r="BN84" s="553"/>
      <c r="BO84" s="553"/>
      <c r="BP84" s="553"/>
      <c r="BQ84" s="553"/>
      <c r="BR84" s="553"/>
      <c r="BS84" s="553"/>
      <c r="BT84" s="553"/>
      <c r="BU84" s="553"/>
      <c r="BV84" s="553"/>
      <c r="BW84" s="553"/>
      <c r="BX84" s="553"/>
      <c r="BY84" s="553"/>
      <c r="BZ84" s="553"/>
      <c r="CA84" s="553"/>
      <c r="CB84" s="553"/>
      <c r="CC84" s="553"/>
      <c r="CD84" s="553"/>
      <c r="CE84" s="553"/>
      <c r="CF84" s="553"/>
      <c r="CG84" s="553"/>
      <c r="CH84" s="553"/>
      <c r="CI84" s="553"/>
      <c r="CJ84" s="553"/>
      <c r="CK84" s="553"/>
      <c r="CL84" s="553"/>
      <c r="CM84" s="553"/>
      <c r="CN84" s="553"/>
      <c r="CO84" s="553"/>
      <c r="CP84" s="553"/>
      <c r="CQ84" s="553"/>
      <c r="CR84" s="553"/>
      <c r="CS84" s="553"/>
      <c r="CT84" s="553"/>
      <c r="CU84" s="553"/>
      <c r="CV84" s="553"/>
      <c r="CW84" s="553"/>
      <c r="CX84" s="553"/>
      <c r="CY84" s="553"/>
      <c r="CZ84" s="553"/>
      <c r="DA84" s="553"/>
      <c r="DB84" s="553"/>
      <c r="DC84" s="553"/>
      <c r="DD84" s="553"/>
      <c r="DE84" s="553"/>
      <c r="DF84" s="553"/>
      <c r="DG84" s="553"/>
      <c r="DH84" s="553"/>
      <c r="DI84" s="553"/>
      <c r="DJ84" s="553"/>
      <c r="DK84" s="553"/>
      <c r="DL84" s="553"/>
      <c r="DM84" s="553"/>
      <c r="DN84" s="553"/>
      <c r="DO84" s="553"/>
      <c r="DP84" s="553"/>
      <c r="DQ84" s="553"/>
      <c r="DR84" s="553"/>
      <c r="DS84" s="553"/>
      <c r="DT84" s="553"/>
      <c r="DU84" s="553"/>
      <c r="DV84" s="553"/>
      <c r="DW84" s="553"/>
      <c r="DX84" s="553"/>
      <c r="DY84" s="553"/>
      <c r="DZ84" s="553"/>
      <c r="EA84" s="553"/>
      <c r="EB84" s="553"/>
      <c r="EC84" s="553"/>
      <c r="ED84" s="553"/>
      <c r="EE84" s="553"/>
      <c r="EF84" s="553"/>
      <c r="EG84" s="553"/>
      <c r="EH84" s="553"/>
      <c r="EI84" s="553"/>
      <c r="EJ84" s="553"/>
      <c r="EK84" s="553"/>
      <c r="EL84" s="553"/>
      <c r="EM84" s="553"/>
      <c r="EN84" s="553"/>
      <c r="EO84" s="553"/>
      <c r="EP84" s="553"/>
      <c r="EQ84" s="553"/>
      <c r="ER84" s="553"/>
      <c r="ES84" s="553"/>
      <c r="ET84" s="553"/>
      <c r="EU84" s="553"/>
      <c r="EV84" s="553"/>
      <c r="EW84" s="553"/>
      <c r="EX84" s="553"/>
      <c r="EY84" s="553"/>
      <c r="EZ84" s="553"/>
      <c r="FA84" s="553"/>
      <c r="FB84" s="553"/>
      <c r="FC84" s="553"/>
      <c r="FD84" s="553"/>
      <c r="FE84" s="553"/>
      <c r="FF84" s="553"/>
      <c r="FG84" s="553"/>
      <c r="FH84" s="553"/>
      <c r="FI84" s="553"/>
      <c r="FJ84" s="553"/>
      <c r="FK84" s="553"/>
      <c r="FL84" s="553"/>
      <c r="FM84" s="553"/>
      <c r="FN84" s="553"/>
      <c r="FO84" s="553"/>
      <c r="FP84" s="553"/>
      <c r="FQ84" s="553"/>
      <c r="FR84" s="553"/>
      <c r="FS84" s="553"/>
      <c r="FT84" s="553"/>
      <c r="FU84" s="553"/>
      <c r="FV84" s="553"/>
      <c r="FW84" s="553"/>
      <c r="FX84" s="553"/>
      <c r="FY84" s="553"/>
      <c r="FZ84" s="553"/>
      <c r="GA84" s="553"/>
      <c r="GB84" s="553"/>
      <c r="GC84" s="553"/>
      <c r="GD84" s="553"/>
      <c r="GE84" s="553"/>
      <c r="GF84" s="553"/>
      <c r="GG84" s="553"/>
      <c r="GH84" s="553"/>
      <c r="GI84" s="553"/>
      <c r="GJ84" s="553"/>
      <c r="GK84" s="553"/>
      <c r="GL84" s="553"/>
      <c r="GM84" s="553"/>
      <c r="GN84" s="553"/>
      <c r="GO84" s="553"/>
      <c r="GP84" s="553"/>
      <c r="GQ84" s="553"/>
      <c r="GR84" s="553"/>
      <c r="GS84" s="553"/>
      <c r="GT84" s="553"/>
      <c r="GU84" s="553"/>
      <c r="GV84" s="553"/>
      <c r="GW84" s="553"/>
      <c r="GX84" s="553"/>
      <c r="GY84" s="553"/>
      <c r="GZ84" s="553"/>
      <c r="HA84" s="553"/>
      <c r="HB84" s="553"/>
      <c r="HC84" s="553"/>
      <c r="HD84" s="553"/>
      <c r="HE84" s="553"/>
      <c r="HF84" s="553"/>
      <c r="HG84" s="553"/>
      <c r="HH84" s="553"/>
      <c r="HI84" s="553"/>
      <c r="HJ84" s="553"/>
      <c r="HK84" s="553"/>
      <c r="HL84" s="553"/>
      <c r="HM84" s="553"/>
      <c r="HN84" s="553"/>
      <c r="HO84" s="553"/>
      <c r="HP84" s="553"/>
      <c r="HQ84" s="553"/>
      <c r="HR84" s="553"/>
      <c r="HS84" s="553"/>
      <c r="HT84" s="553"/>
      <c r="HU84" s="553"/>
      <c r="HV84" s="553"/>
      <c r="HW84" s="553"/>
      <c r="HX84" s="553"/>
      <c r="HY84" s="553"/>
      <c r="HZ84" s="553"/>
      <c r="IA84" s="553"/>
      <c r="IB84" s="553"/>
      <c r="IC84" s="553"/>
      <c r="ID84" s="553"/>
      <c r="IE84" s="553"/>
      <c r="IF84" s="553"/>
      <c r="IG84" s="553"/>
      <c r="IH84" s="553"/>
      <c r="II84" s="553"/>
      <c r="IJ84" s="553"/>
      <c r="IK84" s="553"/>
      <c r="IL84" s="553"/>
      <c r="IM84" s="553"/>
      <c r="IN84" s="553"/>
      <c r="IO84" s="553"/>
      <c r="IP84" s="553"/>
      <c r="IQ84" s="553"/>
      <c r="IR84" s="553"/>
      <c r="IS84" s="553"/>
      <c r="IT84" s="553"/>
      <c r="IU84" s="553"/>
      <c r="IV84" s="553"/>
    </row>
    <row r="85" spans="1:256" s="582" customFormat="1" ht="18" customHeight="1" x14ac:dyDescent="0.25">
      <c r="A85" s="553"/>
      <c r="B85" s="553"/>
      <c r="C85" s="598"/>
      <c r="D85" s="553"/>
      <c r="E85" s="553"/>
      <c r="F85" s="553"/>
      <c r="G85" s="553"/>
      <c r="H85" s="553"/>
      <c r="I85" s="553"/>
      <c r="J85" s="553"/>
      <c r="K85" s="553"/>
      <c r="L85" s="553"/>
      <c r="M85" s="553"/>
      <c r="N85" s="553"/>
      <c r="O85" s="553"/>
      <c r="P85" s="553"/>
      <c r="Q85" s="553"/>
      <c r="R85" s="553"/>
      <c r="S85" s="553"/>
      <c r="T85" s="553"/>
      <c r="U85" s="553"/>
      <c r="V85" s="553"/>
      <c r="W85" s="553"/>
      <c r="X85" s="553"/>
      <c r="Y85" s="553"/>
      <c r="Z85" s="553"/>
      <c r="AA85" s="553"/>
      <c r="AB85" s="553"/>
      <c r="AC85" s="553"/>
      <c r="AD85" s="553"/>
      <c r="AE85" s="553"/>
      <c r="AF85" s="553"/>
      <c r="AG85" s="553"/>
      <c r="AH85" s="553"/>
      <c r="AI85" s="553"/>
      <c r="AJ85" s="553"/>
      <c r="AK85" s="553"/>
      <c r="AL85" s="553"/>
      <c r="AM85" s="553"/>
      <c r="AN85" s="553"/>
      <c r="AO85" s="553"/>
      <c r="AP85" s="553"/>
      <c r="AQ85" s="553"/>
      <c r="AR85" s="553"/>
      <c r="AS85" s="553"/>
      <c r="AT85" s="553"/>
      <c r="AU85" s="553"/>
      <c r="AV85" s="553"/>
      <c r="AW85" s="553"/>
      <c r="AX85" s="553"/>
      <c r="AY85" s="553"/>
      <c r="AZ85" s="553"/>
      <c r="BA85" s="553"/>
      <c r="BB85" s="553"/>
      <c r="BC85" s="553"/>
      <c r="BD85" s="553"/>
      <c r="BE85" s="553"/>
      <c r="BF85" s="553"/>
      <c r="BG85" s="553"/>
      <c r="BH85" s="553"/>
      <c r="BI85" s="553"/>
      <c r="BJ85" s="553"/>
      <c r="BK85" s="553"/>
      <c r="BL85" s="553"/>
      <c r="BM85" s="553"/>
      <c r="BN85" s="553"/>
      <c r="BO85" s="553"/>
      <c r="BP85" s="553"/>
      <c r="BQ85" s="553"/>
      <c r="BR85" s="553"/>
      <c r="BS85" s="553"/>
      <c r="BT85" s="553"/>
      <c r="BU85" s="553"/>
      <c r="BV85" s="553"/>
      <c r="BW85" s="553"/>
      <c r="BX85" s="553"/>
      <c r="BY85" s="553"/>
      <c r="BZ85" s="553"/>
      <c r="CA85" s="553"/>
      <c r="CB85" s="553"/>
      <c r="CC85" s="553"/>
      <c r="CD85" s="553"/>
      <c r="CE85" s="553"/>
      <c r="CF85" s="553"/>
      <c r="CG85" s="553"/>
      <c r="CH85" s="553"/>
      <c r="CI85" s="553"/>
      <c r="CJ85" s="553"/>
      <c r="CK85" s="553"/>
      <c r="CL85" s="553"/>
      <c r="CM85" s="553"/>
      <c r="CN85" s="553"/>
      <c r="CO85" s="553"/>
      <c r="CP85" s="553"/>
      <c r="CQ85" s="553"/>
      <c r="CR85" s="553"/>
      <c r="CS85" s="553"/>
      <c r="CT85" s="553"/>
      <c r="CU85" s="553"/>
      <c r="CV85" s="553"/>
      <c r="CW85" s="553"/>
      <c r="CX85" s="553"/>
      <c r="CY85" s="553"/>
      <c r="CZ85" s="553"/>
      <c r="DA85" s="553"/>
      <c r="DB85" s="553"/>
      <c r="DC85" s="553"/>
      <c r="DD85" s="553"/>
      <c r="DE85" s="553"/>
      <c r="DF85" s="553"/>
      <c r="DG85" s="553"/>
      <c r="DH85" s="553"/>
      <c r="DI85" s="553"/>
      <c r="DJ85" s="553"/>
      <c r="DK85" s="553"/>
      <c r="DL85" s="553"/>
      <c r="DM85" s="553"/>
      <c r="DN85" s="553"/>
      <c r="DO85" s="553"/>
      <c r="DP85" s="553"/>
      <c r="DQ85" s="553"/>
      <c r="DR85" s="553"/>
      <c r="DS85" s="553"/>
      <c r="DT85" s="553"/>
      <c r="DU85" s="553"/>
      <c r="DV85" s="553"/>
      <c r="DW85" s="553"/>
      <c r="DX85" s="553"/>
      <c r="DY85" s="553"/>
      <c r="DZ85" s="553"/>
      <c r="EA85" s="553"/>
      <c r="EB85" s="553"/>
      <c r="EC85" s="553"/>
      <c r="ED85" s="553"/>
      <c r="EE85" s="553"/>
      <c r="EF85" s="553"/>
      <c r="EG85" s="553"/>
      <c r="EH85" s="553"/>
      <c r="EI85" s="553"/>
      <c r="EJ85" s="553"/>
      <c r="EK85" s="553"/>
      <c r="EL85" s="553"/>
      <c r="EM85" s="553"/>
      <c r="EN85" s="553"/>
      <c r="EO85" s="553"/>
      <c r="EP85" s="553"/>
      <c r="EQ85" s="553"/>
      <c r="ER85" s="553"/>
      <c r="ES85" s="553"/>
      <c r="ET85" s="553"/>
      <c r="EU85" s="553"/>
      <c r="EV85" s="553"/>
      <c r="EW85" s="553"/>
      <c r="EX85" s="553"/>
      <c r="EY85" s="553"/>
      <c r="EZ85" s="553"/>
      <c r="FA85" s="553"/>
      <c r="FB85" s="553"/>
      <c r="FC85" s="553"/>
      <c r="FD85" s="553"/>
      <c r="FE85" s="553"/>
      <c r="FF85" s="553"/>
      <c r="FG85" s="553"/>
      <c r="FH85" s="553"/>
      <c r="FI85" s="553"/>
      <c r="FJ85" s="553"/>
      <c r="FK85" s="553"/>
      <c r="FL85" s="553"/>
      <c r="FM85" s="553"/>
      <c r="FN85" s="553"/>
      <c r="FO85" s="553"/>
      <c r="FP85" s="553"/>
      <c r="FQ85" s="553"/>
      <c r="FR85" s="553"/>
      <c r="FS85" s="553"/>
      <c r="FT85" s="553"/>
      <c r="FU85" s="553"/>
      <c r="FV85" s="553"/>
      <c r="FW85" s="553"/>
      <c r="FX85" s="553"/>
      <c r="FY85" s="553"/>
      <c r="FZ85" s="553"/>
      <c r="GA85" s="553"/>
      <c r="GB85" s="553"/>
      <c r="GC85" s="553"/>
      <c r="GD85" s="553"/>
      <c r="GE85" s="553"/>
      <c r="GF85" s="553"/>
      <c r="GG85" s="553"/>
      <c r="GH85" s="553"/>
      <c r="GI85" s="553"/>
      <c r="GJ85" s="553"/>
      <c r="GK85" s="553"/>
      <c r="GL85" s="553"/>
      <c r="GM85" s="553"/>
      <c r="GN85" s="553"/>
      <c r="GO85" s="553"/>
      <c r="GP85" s="553"/>
      <c r="GQ85" s="553"/>
      <c r="GR85" s="553"/>
      <c r="GS85" s="553"/>
      <c r="GT85" s="553"/>
      <c r="GU85" s="553"/>
      <c r="GV85" s="553"/>
      <c r="GW85" s="553"/>
      <c r="GX85" s="553"/>
      <c r="GY85" s="553"/>
      <c r="GZ85" s="553"/>
      <c r="HA85" s="553"/>
      <c r="HB85" s="553"/>
      <c r="HC85" s="553"/>
      <c r="HD85" s="553"/>
      <c r="HE85" s="553"/>
      <c r="HF85" s="553"/>
      <c r="HG85" s="553"/>
      <c r="HH85" s="553"/>
      <c r="HI85" s="553"/>
      <c r="HJ85" s="553"/>
      <c r="HK85" s="553"/>
      <c r="HL85" s="553"/>
      <c r="HM85" s="553"/>
      <c r="HN85" s="553"/>
      <c r="HO85" s="553"/>
      <c r="HP85" s="553"/>
      <c r="HQ85" s="553"/>
      <c r="HR85" s="553"/>
      <c r="HS85" s="553"/>
      <c r="HT85" s="553"/>
      <c r="HU85" s="553"/>
      <c r="HV85" s="553"/>
      <c r="HW85" s="553"/>
      <c r="HX85" s="553"/>
      <c r="HY85" s="553"/>
      <c r="HZ85" s="553"/>
      <c r="IA85" s="553"/>
      <c r="IB85" s="553"/>
      <c r="IC85" s="553"/>
      <c r="ID85" s="553"/>
      <c r="IE85" s="553"/>
      <c r="IF85" s="553"/>
      <c r="IG85" s="553"/>
      <c r="IH85" s="553"/>
      <c r="II85" s="553"/>
      <c r="IJ85" s="553"/>
      <c r="IK85" s="553"/>
      <c r="IL85" s="553"/>
      <c r="IM85" s="553"/>
      <c r="IN85" s="553"/>
      <c r="IO85" s="553"/>
      <c r="IP85" s="553"/>
      <c r="IQ85" s="553"/>
      <c r="IR85" s="553"/>
      <c r="IS85" s="553"/>
      <c r="IT85" s="553"/>
      <c r="IU85" s="553"/>
      <c r="IV85" s="553"/>
    </row>
    <row r="86" spans="1:256" ht="18" customHeight="1" x14ac:dyDescent="0.25">
      <c r="B86" s="553"/>
      <c r="C86" s="598"/>
    </row>
    <row r="87" spans="1:256" ht="18" customHeight="1" x14ac:dyDescent="0.25">
      <c r="B87" s="553"/>
    </row>
    <row r="88" spans="1:256" ht="18" customHeight="1" x14ac:dyDescent="0.3"/>
    <row r="89" spans="1:256" ht="18" customHeight="1" x14ac:dyDescent="0.3"/>
    <row r="90" spans="1:256" ht="18" customHeight="1" x14ac:dyDescent="0.3"/>
  </sheetData>
  <mergeCells count="8">
    <mergeCell ref="B4:D4"/>
    <mergeCell ref="C1:D1"/>
    <mergeCell ref="C2:D2"/>
    <mergeCell ref="C3:D3"/>
    <mergeCell ref="E81:F81"/>
    <mergeCell ref="E75:F75"/>
    <mergeCell ref="E78:G78"/>
    <mergeCell ref="E74:G74"/>
  </mergeCells>
  <pageMargins left="0" right="0"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L231"/>
  <sheetViews>
    <sheetView workbookViewId="0">
      <selection activeCell="J21" sqref="J21"/>
    </sheetView>
  </sheetViews>
  <sheetFormatPr defaultColWidth="9.109375" defaultRowHeight="13.2" x14ac:dyDescent="0.25"/>
  <cols>
    <col min="1" max="1" width="9.109375" style="2"/>
    <col min="2" max="2" width="40" style="2" customWidth="1"/>
    <col min="3" max="3" width="6.6640625" style="2" customWidth="1"/>
    <col min="4" max="4" width="10" style="2" customWidth="1"/>
    <col min="5" max="5" width="7.33203125" style="2" customWidth="1"/>
    <col min="6" max="6" width="11.6640625" style="2" customWidth="1"/>
    <col min="7" max="7" width="10.88671875" style="2" customWidth="1"/>
    <col min="8" max="8" width="9.109375" style="3"/>
    <col min="9" max="16384" width="9.109375" style="2"/>
  </cols>
  <sheetData>
    <row r="1" spans="1:8" ht="15.6" x14ac:dyDescent="0.3">
      <c r="C1" s="186"/>
      <c r="D1" s="186"/>
      <c r="E1" s="623" t="s">
        <v>360</v>
      </c>
      <c r="F1" s="623"/>
      <c r="G1" s="623"/>
    </row>
    <row r="2" spans="1:8" ht="15.6" x14ac:dyDescent="0.3">
      <c r="C2" s="142"/>
      <c r="D2" s="142"/>
      <c r="E2" s="925" t="s">
        <v>677</v>
      </c>
      <c r="F2" s="925"/>
      <c r="G2" s="925"/>
    </row>
    <row r="3" spans="1:8" ht="15.6" x14ac:dyDescent="0.3">
      <c r="C3" s="186"/>
      <c r="D3" s="186"/>
      <c r="E3" s="255" t="s">
        <v>635</v>
      </c>
      <c r="F3" s="623"/>
      <c r="G3" s="623"/>
    </row>
    <row r="4" spans="1:8" ht="15.6" x14ac:dyDescent="0.3">
      <c r="D4" s="142"/>
      <c r="E4" s="255" t="s">
        <v>321</v>
      </c>
      <c r="F4" s="255"/>
      <c r="G4" s="623"/>
    </row>
    <row r="6" spans="1:8" x14ac:dyDescent="0.25">
      <c r="A6" s="832" t="s">
        <v>672</v>
      </c>
      <c r="B6" s="832"/>
      <c r="C6" s="832"/>
      <c r="D6" s="832"/>
      <c r="E6" s="832"/>
      <c r="F6" s="832"/>
      <c r="G6" s="832"/>
      <c r="H6" s="223"/>
    </row>
    <row r="7" spans="1:8" x14ac:dyDescent="0.25">
      <c r="A7" s="832" t="s">
        <v>332</v>
      </c>
      <c r="B7" s="832"/>
      <c r="C7" s="832"/>
      <c r="D7" s="832"/>
      <c r="E7" s="832"/>
      <c r="F7" s="832"/>
      <c r="G7" s="832"/>
      <c r="H7" s="182"/>
    </row>
    <row r="8" spans="1:8" x14ac:dyDescent="0.25">
      <c r="G8" s="2" t="s">
        <v>329</v>
      </c>
    </row>
    <row r="9" spans="1:8" ht="12.75" customHeight="1" x14ac:dyDescent="0.25">
      <c r="A9" s="932" t="s">
        <v>242</v>
      </c>
      <c r="B9" s="185"/>
      <c r="C9" s="830" t="s">
        <v>244</v>
      </c>
      <c r="D9" s="826" t="s">
        <v>0</v>
      </c>
      <c r="E9" s="829" t="s">
        <v>8</v>
      </c>
      <c r="F9" s="829"/>
      <c r="G9" s="829"/>
    </row>
    <row r="10" spans="1:8" ht="12.75" customHeight="1" x14ac:dyDescent="0.25">
      <c r="A10" s="932"/>
      <c r="B10" s="934" t="s">
        <v>110</v>
      </c>
      <c r="C10" s="933"/>
      <c r="D10" s="827"/>
      <c r="E10" s="829" t="s">
        <v>9</v>
      </c>
      <c r="F10" s="829"/>
      <c r="G10" s="937" t="s">
        <v>10</v>
      </c>
    </row>
    <row r="11" spans="1:8" ht="12.75" customHeight="1" x14ac:dyDescent="0.25">
      <c r="A11" s="932"/>
      <c r="B11" s="934"/>
      <c r="C11" s="933"/>
      <c r="D11" s="827"/>
      <c r="E11" s="826" t="s">
        <v>11</v>
      </c>
      <c r="F11" s="830" t="s">
        <v>218</v>
      </c>
      <c r="G11" s="937"/>
    </row>
    <row r="12" spans="1:8" ht="29.25" customHeight="1" x14ac:dyDescent="0.25">
      <c r="A12" s="932"/>
      <c r="B12" s="935"/>
      <c r="C12" s="831"/>
      <c r="D12" s="828"/>
      <c r="E12" s="828"/>
      <c r="F12" s="831"/>
      <c r="G12" s="937"/>
    </row>
    <row r="13" spans="1:8" x14ac:dyDescent="0.25">
      <c r="A13" s="8" t="s">
        <v>12</v>
      </c>
      <c r="B13" s="151" t="s">
        <v>1</v>
      </c>
      <c r="C13" s="151"/>
      <c r="D13" s="226">
        <f>E13+G13</f>
        <v>311.18799999999999</v>
      </c>
      <c r="E13" s="170">
        <f>E14+E25+E39+E44+E52+E50+E54+E57</f>
        <v>235.999</v>
      </c>
      <c r="F13" s="170">
        <f>F14+F25+F39+F44+F52+F50+F54+F57</f>
        <v>81.079000000000008</v>
      </c>
      <c r="G13" s="170">
        <f>G14+G25+G39+G44+G52+G50+G54+G57</f>
        <v>75.188999999999993</v>
      </c>
    </row>
    <row r="14" spans="1:8" x14ac:dyDescent="0.25">
      <c r="A14" s="6" t="s">
        <v>13</v>
      </c>
      <c r="B14" s="27" t="s">
        <v>100</v>
      </c>
      <c r="C14" s="151" t="s">
        <v>130</v>
      </c>
      <c r="D14" s="170">
        <f>D15+D16+D17+D18+D19+D21+D22+D23+D24</f>
        <v>8.9559999999999995</v>
      </c>
      <c r="E14" s="170">
        <f>E15+E16+E17+E18+E19+E21+E22+E23+E24</f>
        <v>8.9559999999999995</v>
      </c>
      <c r="F14" s="170">
        <f>F15+F16+F17+F18+F19+F21+F22+F23+F24</f>
        <v>8.8339999999999996</v>
      </c>
      <c r="G14" s="170">
        <f>G15+G16+G17+G18+G19+G21+G22+G23+G24</f>
        <v>0</v>
      </c>
    </row>
    <row r="15" spans="1:8" x14ac:dyDescent="0.25">
      <c r="A15" s="9" t="s">
        <v>148</v>
      </c>
      <c r="B15" s="186" t="s">
        <v>232</v>
      </c>
      <c r="C15" s="822"/>
      <c r="D15" s="24">
        <f t="shared" ref="D15:D36" si="0">E15+G15</f>
        <v>5.6420000000000003</v>
      </c>
      <c r="E15" s="171">
        <v>5.6420000000000003</v>
      </c>
      <c r="F15" s="171">
        <v>5.5739999999999998</v>
      </c>
      <c r="G15" s="171">
        <v>0</v>
      </c>
    </row>
    <row r="16" spans="1:8" x14ac:dyDescent="0.25">
      <c r="A16" s="9" t="s">
        <v>149</v>
      </c>
      <c r="B16" s="186" t="s">
        <v>248</v>
      </c>
      <c r="C16" s="931"/>
      <c r="D16" s="24">
        <f t="shared" si="0"/>
        <v>1.528</v>
      </c>
      <c r="E16" s="171">
        <v>1.528</v>
      </c>
      <c r="F16" s="171">
        <v>1.5049999999999999</v>
      </c>
      <c r="G16" s="171">
        <v>0</v>
      </c>
    </row>
    <row r="17" spans="1:8" x14ac:dyDescent="0.25">
      <c r="A17" s="9" t="s">
        <v>149</v>
      </c>
      <c r="B17" s="186" t="s">
        <v>233</v>
      </c>
      <c r="C17" s="931"/>
      <c r="D17" s="24">
        <f t="shared" si="0"/>
        <v>1.786</v>
      </c>
      <c r="E17" s="171">
        <v>1.786</v>
      </c>
      <c r="F17" s="171">
        <v>1.7549999999999999</v>
      </c>
      <c r="G17" s="171">
        <v>0</v>
      </c>
    </row>
    <row r="18" spans="1:8" x14ac:dyDescent="0.25">
      <c r="A18" s="9" t="s">
        <v>150</v>
      </c>
      <c r="B18" s="142" t="s">
        <v>216</v>
      </c>
      <c r="C18" s="931"/>
      <c r="D18" s="24">
        <f t="shared" si="0"/>
        <v>0</v>
      </c>
      <c r="E18" s="171">
        <v>0</v>
      </c>
      <c r="F18" s="171">
        <v>0</v>
      </c>
      <c r="G18" s="376">
        <v>0</v>
      </c>
    </row>
    <row r="19" spans="1:8" x14ac:dyDescent="0.25">
      <c r="A19" s="9" t="s">
        <v>152</v>
      </c>
      <c r="B19" s="142" t="s">
        <v>337</v>
      </c>
      <c r="C19" s="931"/>
      <c r="D19" s="24">
        <f t="shared" si="0"/>
        <v>0</v>
      </c>
      <c r="E19" s="171">
        <v>0</v>
      </c>
      <c r="F19" s="171">
        <v>0</v>
      </c>
      <c r="G19" s="376">
        <v>0</v>
      </c>
    </row>
    <row r="20" spans="1:8" x14ac:dyDescent="0.25">
      <c r="A20" s="9" t="s">
        <v>152</v>
      </c>
      <c r="B20" s="142" t="s">
        <v>598</v>
      </c>
      <c r="C20" s="931"/>
      <c r="D20" s="24">
        <v>0</v>
      </c>
      <c r="E20" s="171">
        <v>0</v>
      </c>
      <c r="F20" s="171">
        <v>0</v>
      </c>
      <c r="G20" s="376">
        <v>0</v>
      </c>
    </row>
    <row r="21" spans="1:8" x14ac:dyDescent="0.25">
      <c r="A21" s="9" t="s">
        <v>151</v>
      </c>
      <c r="B21" s="142" t="s">
        <v>219</v>
      </c>
      <c r="C21" s="931"/>
      <c r="D21" s="24">
        <f t="shared" si="0"/>
        <v>0</v>
      </c>
      <c r="E21" s="171">
        <v>0</v>
      </c>
      <c r="F21" s="171">
        <v>0</v>
      </c>
      <c r="G21" s="376">
        <v>0</v>
      </c>
    </row>
    <row r="22" spans="1:8" x14ac:dyDescent="0.25">
      <c r="A22" s="9" t="s">
        <v>152</v>
      </c>
      <c r="B22" s="142" t="s">
        <v>77</v>
      </c>
      <c r="C22" s="931"/>
      <c r="D22" s="24">
        <f t="shared" si="0"/>
        <v>0</v>
      </c>
      <c r="E22" s="171">
        <v>0</v>
      </c>
      <c r="F22" s="171">
        <v>0</v>
      </c>
      <c r="G22" s="376">
        <v>0</v>
      </c>
    </row>
    <row r="23" spans="1:8" x14ac:dyDescent="0.25">
      <c r="A23" s="9" t="s">
        <v>153</v>
      </c>
      <c r="B23" s="142" t="s">
        <v>78</v>
      </c>
      <c r="C23" s="931"/>
      <c r="D23" s="24">
        <f t="shared" si="0"/>
        <v>0</v>
      </c>
      <c r="E23" s="171">
        <v>0</v>
      </c>
      <c r="F23" s="171">
        <v>0</v>
      </c>
      <c r="G23" s="376">
        <v>0</v>
      </c>
    </row>
    <row r="24" spans="1:8" x14ac:dyDescent="0.25">
      <c r="A24" s="9" t="s">
        <v>346</v>
      </c>
      <c r="B24" s="142" t="s">
        <v>389</v>
      </c>
      <c r="C24" s="10"/>
      <c r="D24" s="24">
        <f t="shared" si="0"/>
        <v>0</v>
      </c>
      <c r="E24" s="171">
        <v>0</v>
      </c>
      <c r="F24" s="171">
        <v>0</v>
      </c>
      <c r="G24" s="376">
        <v>0</v>
      </c>
    </row>
    <row r="25" spans="1:8" ht="36.75" customHeight="1" x14ac:dyDescent="0.25">
      <c r="A25" s="187" t="s">
        <v>14</v>
      </c>
      <c r="B25" s="188" t="s">
        <v>102</v>
      </c>
      <c r="C25" s="208" t="s">
        <v>134</v>
      </c>
      <c r="D25" s="249">
        <f>E25+G25</f>
        <v>116.25999999999998</v>
      </c>
      <c r="E25" s="190">
        <f>E26+E28+E29+E30+E31+E33+E35+E27+E34+E37+E36+E38</f>
        <v>116.25999999999998</v>
      </c>
      <c r="F25" s="190">
        <f>F26+F28+F29+F30+F31+F33+F35+F27+F34+F37+F36+F38</f>
        <v>72.245000000000005</v>
      </c>
      <c r="G25" s="190">
        <f>G26+G28+G29+G30+G31+G33+G35+G27+G34+G37+G36+G38</f>
        <v>0</v>
      </c>
    </row>
    <row r="26" spans="1:8" x14ac:dyDescent="0.25">
      <c r="A26" s="167" t="s">
        <v>243</v>
      </c>
      <c r="B26" s="191" t="s">
        <v>231</v>
      </c>
      <c r="C26" s="192"/>
      <c r="D26" s="163">
        <f t="shared" si="0"/>
        <v>77.597999999999999</v>
      </c>
      <c r="E26" s="24">
        <v>77.597999999999999</v>
      </c>
      <c r="F26" s="24">
        <v>67.965000000000003</v>
      </c>
      <c r="G26" s="24">
        <v>0</v>
      </c>
    </row>
    <row r="27" spans="1:8" x14ac:dyDescent="0.25">
      <c r="A27" s="167" t="s">
        <v>345</v>
      </c>
      <c r="B27" s="168" t="s">
        <v>230</v>
      </c>
      <c r="C27" s="169"/>
      <c r="D27" s="163">
        <f t="shared" si="0"/>
        <v>4.8529999999999998</v>
      </c>
      <c r="E27" s="24">
        <v>4.8529999999999998</v>
      </c>
      <c r="F27" s="24">
        <v>4.28</v>
      </c>
      <c r="G27" s="24">
        <v>0</v>
      </c>
    </row>
    <row r="28" spans="1:8" x14ac:dyDescent="0.25">
      <c r="A28" s="167" t="s">
        <v>346</v>
      </c>
      <c r="B28" s="168" t="s">
        <v>68</v>
      </c>
      <c r="C28" s="193"/>
      <c r="D28" s="163">
        <f t="shared" si="0"/>
        <v>0</v>
      </c>
      <c r="E28" s="24">
        <v>0</v>
      </c>
      <c r="F28" s="373">
        <v>0</v>
      </c>
      <c r="G28" s="373">
        <v>0</v>
      </c>
    </row>
    <row r="29" spans="1:8" x14ac:dyDescent="0.25">
      <c r="A29" s="167" t="s">
        <v>152</v>
      </c>
      <c r="B29" s="168" t="s">
        <v>161</v>
      </c>
      <c r="C29" s="193"/>
      <c r="D29" s="163">
        <f t="shared" si="0"/>
        <v>32.268999999999998</v>
      </c>
      <c r="E29" s="24">
        <v>32.268999999999998</v>
      </c>
      <c r="F29" s="373">
        <v>0</v>
      </c>
      <c r="G29" s="373">
        <v>0</v>
      </c>
    </row>
    <row r="30" spans="1:8" x14ac:dyDescent="0.25">
      <c r="A30" s="167" t="s">
        <v>156</v>
      </c>
      <c r="B30" s="13" t="s">
        <v>2</v>
      </c>
      <c r="C30" s="169"/>
      <c r="D30" s="163">
        <f t="shared" si="0"/>
        <v>0</v>
      </c>
      <c r="E30" s="24">
        <v>0</v>
      </c>
      <c r="F30" s="373">
        <v>0</v>
      </c>
      <c r="G30" s="373">
        <v>0</v>
      </c>
    </row>
    <row r="31" spans="1:8" x14ac:dyDescent="0.25">
      <c r="A31" s="167" t="s">
        <v>154</v>
      </c>
      <c r="B31" s="13" t="s">
        <v>73</v>
      </c>
      <c r="C31" s="169"/>
      <c r="D31" s="163">
        <f t="shared" si="0"/>
        <v>0</v>
      </c>
      <c r="E31" s="24">
        <v>0</v>
      </c>
      <c r="F31" s="373">
        <v>0</v>
      </c>
      <c r="G31" s="373">
        <v>0</v>
      </c>
    </row>
    <row r="32" spans="1:8" s="466" customFormat="1" x14ac:dyDescent="0.25">
      <c r="A32" s="474" t="s">
        <v>152</v>
      </c>
      <c r="B32" s="504" t="s">
        <v>545</v>
      </c>
      <c r="C32" s="503"/>
      <c r="D32" s="371">
        <f t="shared" si="0"/>
        <v>0</v>
      </c>
      <c r="E32" s="374">
        <v>0</v>
      </c>
      <c r="F32" s="375">
        <v>0</v>
      </c>
      <c r="G32" s="373">
        <v>0</v>
      </c>
      <c r="H32" s="467"/>
    </row>
    <row r="33" spans="1:7" x14ac:dyDescent="0.25">
      <c r="A33" s="167" t="s">
        <v>239</v>
      </c>
      <c r="B33" s="168" t="s">
        <v>3</v>
      </c>
      <c r="C33" s="193"/>
      <c r="D33" s="163">
        <f t="shared" si="0"/>
        <v>0.49299999999999999</v>
      </c>
      <c r="E33" s="365">
        <v>0.49299999999999999</v>
      </c>
      <c r="F33" s="375">
        <v>0</v>
      </c>
      <c r="G33" s="373">
        <v>0</v>
      </c>
    </row>
    <row r="34" spans="1:7" x14ac:dyDescent="0.25">
      <c r="A34" s="194" t="s">
        <v>307</v>
      </c>
      <c r="B34" s="195" t="s">
        <v>88</v>
      </c>
      <c r="C34" s="193"/>
      <c r="D34" s="163">
        <f t="shared" si="0"/>
        <v>0</v>
      </c>
      <c r="E34" s="365">
        <v>0</v>
      </c>
      <c r="F34" s="375">
        <v>0</v>
      </c>
      <c r="G34" s="373">
        <v>0</v>
      </c>
    </row>
    <row r="35" spans="1:7" ht="26.4" x14ac:dyDescent="0.25">
      <c r="A35" s="194" t="s">
        <v>346</v>
      </c>
      <c r="B35" s="179" t="s">
        <v>103</v>
      </c>
      <c r="C35" s="193"/>
      <c r="D35" s="163">
        <f t="shared" si="0"/>
        <v>0</v>
      </c>
      <c r="E35" s="24">
        <v>0</v>
      </c>
      <c r="F35" s="373">
        <v>0</v>
      </c>
      <c r="G35" s="373">
        <v>0</v>
      </c>
    </row>
    <row r="36" spans="1:7" x14ac:dyDescent="0.25">
      <c r="A36" s="194" t="s">
        <v>346</v>
      </c>
      <c r="B36" s="179" t="s">
        <v>401</v>
      </c>
      <c r="C36" s="193"/>
      <c r="D36" s="181">
        <f t="shared" si="0"/>
        <v>0</v>
      </c>
      <c r="E36" s="171">
        <v>0</v>
      </c>
      <c r="F36" s="171">
        <v>0</v>
      </c>
      <c r="G36" s="171">
        <v>0</v>
      </c>
    </row>
    <row r="37" spans="1:7" ht="26.4" x14ac:dyDescent="0.25">
      <c r="A37" s="194" t="s">
        <v>313</v>
      </c>
      <c r="B37" s="179" t="s">
        <v>312</v>
      </c>
      <c r="C37" s="193"/>
      <c r="D37" s="163">
        <f>E37+G37</f>
        <v>0.42799999999999999</v>
      </c>
      <c r="E37" s="171">
        <v>0.42799999999999999</v>
      </c>
      <c r="F37" s="171">
        <v>0</v>
      </c>
      <c r="G37" s="171">
        <v>0</v>
      </c>
    </row>
    <row r="38" spans="1:7" ht="30" customHeight="1" x14ac:dyDescent="0.25">
      <c r="A38" s="194"/>
      <c r="B38" s="179" t="s">
        <v>434</v>
      </c>
      <c r="C38" s="193"/>
      <c r="D38" s="163">
        <f>+E38+G38</f>
        <v>0.61899999999999999</v>
      </c>
      <c r="E38" s="171">
        <v>0.61899999999999999</v>
      </c>
      <c r="F38" s="171">
        <v>0</v>
      </c>
      <c r="G38" s="171">
        <v>0</v>
      </c>
    </row>
    <row r="39" spans="1:7" ht="30.75" customHeight="1" x14ac:dyDescent="0.25">
      <c r="A39" s="8" t="s">
        <v>15</v>
      </c>
      <c r="B39" s="196" t="s">
        <v>206</v>
      </c>
      <c r="C39" s="197" t="s">
        <v>133</v>
      </c>
      <c r="D39" s="170">
        <f>D40+D42+D41+D43</f>
        <v>51.153000000000006</v>
      </c>
      <c r="E39" s="170">
        <f>E40+E42+E41+E43</f>
        <v>46.853000000000002</v>
      </c>
      <c r="F39" s="170">
        <f>F40+F42+F41+F43</f>
        <v>0</v>
      </c>
      <c r="G39" s="170">
        <f>G40+G42+G41+G43</f>
        <v>4.3</v>
      </c>
    </row>
    <row r="40" spans="1:7" x14ac:dyDescent="0.25">
      <c r="A40" s="9" t="s">
        <v>157</v>
      </c>
      <c r="B40" s="198" t="s">
        <v>414</v>
      </c>
      <c r="C40" s="197"/>
      <c r="D40" s="163">
        <f>E40+G40</f>
        <v>0</v>
      </c>
      <c r="E40" s="24">
        <v>0</v>
      </c>
      <c r="F40" s="24">
        <v>0</v>
      </c>
      <c r="G40" s="373">
        <v>0</v>
      </c>
    </row>
    <row r="41" spans="1:7" x14ac:dyDescent="0.25">
      <c r="A41" s="9" t="s">
        <v>158</v>
      </c>
      <c r="B41" s="198" t="s">
        <v>142</v>
      </c>
      <c r="C41" s="199"/>
      <c r="D41" s="163">
        <f>E41+G41</f>
        <v>0</v>
      </c>
      <c r="E41" s="24">
        <v>0</v>
      </c>
      <c r="F41" s="24">
        <v>0</v>
      </c>
      <c r="G41" s="24">
        <v>0</v>
      </c>
    </row>
    <row r="42" spans="1:7" x14ac:dyDescent="0.25">
      <c r="A42" s="9" t="s">
        <v>159</v>
      </c>
      <c r="B42" s="142" t="s">
        <v>75</v>
      </c>
      <c r="C42" s="199"/>
      <c r="D42" s="163">
        <f>E42+G42</f>
        <v>18.553000000000001</v>
      </c>
      <c r="E42" s="24">
        <v>18.553000000000001</v>
      </c>
      <c r="F42" s="24">
        <v>0</v>
      </c>
      <c r="G42" s="24">
        <v>0</v>
      </c>
    </row>
    <row r="43" spans="1:7" x14ac:dyDescent="0.25">
      <c r="A43" s="9" t="s">
        <v>147</v>
      </c>
      <c r="B43" s="142" t="s">
        <v>303</v>
      </c>
      <c r="C43" s="143"/>
      <c r="D43" s="163">
        <f>E43+G43</f>
        <v>32.6</v>
      </c>
      <c r="E43" s="163">
        <v>28.3</v>
      </c>
      <c r="F43" s="163">
        <v>0</v>
      </c>
      <c r="G43" s="163">
        <v>4.3</v>
      </c>
    </row>
    <row r="44" spans="1:7" x14ac:dyDescent="0.25">
      <c r="A44" s="8" t="s">
        <v>16</v>
      </c>
      <c r="B44" s="17" t="s">
        <v>106</v>
      </c>
      <c r="C44" s="199" t="s">
        <v>135</v>
      </c>
      <c r="D44" s="249">
        <f>D45+D46+D47+D48+D49</f>
        <v>70.888999999999996</v>
      </c>
      <c r="E44" s="249">
        <f>E45+E46+E47+E48+E49</f>
        <v>0</v>
      </c>
      <c r="F44" s="249">
        <f>F45+F46+F47+F48+F49</f>
        <v>0</v>
      </c>
      <c r="G44" s="249">
        <f>G45+G46+G47+G48+G49</f>
        <v>70.888999999999996</v>
      </c>
    </row>
    <row r="45" spans="1:7" x14ac:dyDescent="0.25">
      <c r="A45" s="9" t="s">
        <v>147</v>
      </c>
      <c r="B45" s="142" t="s">
        <v>69</v>
      </c>
      <c r="C45" s="197"/>
      <c r="D45" s="163">
        <f>E45+G45</f>
        <v>0</v>
      </c>
      <c r="E45" s="24">
        <v>0</v>
      </c>
      <c r="F45" s="24">
        <v>0</v>
      </c>
      <c r="G45" s="24">
        <v>0</v>
      </c>
    </row>
    <row r="46" spans="1:7" x14ac:dyDescent="0.25">
      <c r="A46" s="9" t="s">
        <v>147</v>
      </c>
      <c r="B46" s="142" t="s">
        <v>76</v>
      </c>
      <c r="C46" s="143"/>
      <c r="D46" s="163">
        <f>E46+G46</f>
        <v>0</v>
      </c>
      <c r="E46" s="24">
        <v>0</v>
      </c>
      <c r="F46" s="24">
        <v>0</v>
      </c>
      <c r="G46" s="24">
        <v>0</v>
      </c>
    </row>
    <row r="47" spans="1:7" x14ac:dyDescent="0.25">
      <c r="A47" s="9" t="s">
        <v>147</v>
      </c>
      <c r="B47" s="142" t="s">
        <v>432</v>
      </c>
      <c r="C47" s="143"/>
      <c r="D47" s="163">
        <f>E47+G47</f>
        <v>7.1539999999999999</v>
      </c>
      <c r="E47" s="24">
        <v>0</v>
      </c>
      <c r="F47" s="24">
        <v>0</v>
      </c>
      <c r="G47" s="24">
        <v>7.1539999999999999</v>
      </c>
    </row>
    <row r="48" spans="1:7" x14ac:dyDescent="0.25">
      <c r="A48" s="9"/>
      <c r="B48" s="142" t="s">
        <v>340</v>
      </c>
      <c r="C48" s="143"/>
      <c r="D48" s="163">
        <f>E48+G48</f>
        <v>59.417000000000002</v>
      </c>
      <c r="E48" s="24">
        <v>0</v>
      </c>
      <c r="F48" s="24">
        <v>0</v>
      </c>
      <c r="G48" s="24">
        <v>59.417000000000002</v>
      </c>
    </row>
    <row r="49" spans="1:12" x14ac:dyDescent="0.25">
      <c r="A49" s="9" t="s">
        <v>333</v>
      </c>
      <c r="B49" s="142" t="s">
        <v>334</v>
      </c>
      <c r="C49" s="143"/>
      <c r="D49" s="163">
        <f>E49+G49</f>
        <v>4.3179999999999996</v>
      </c>
      <c r="E49" s="163">
        <v>0</v>
      </c>
      <c r="F49" s="163">
        <v>0</v>
      </c>
      <c r="G49" s="163">
        <v>4.3179999999999996</v>
      </c>
    </row>
    <row r="50" spans="1:12" ht="26.4" x14ac:dyDescent="0.25">
      <c r="A50" s="8" t="s">
        <v>70</v>
      </c>
      <c r="B50" s="152" t="s">
        <v>179</v>
      </c>
      <c r="C50" s="143" t="s">
        <v>136</v>
      </c>
      <c r="D50" s="249">
        <f>D51</f>
        <v>0</v>
      </c>
      <c r="E50" s="249">
        <f>E51</f>
        <v>0</v>
      </c>
      <c r="F50" s="249">
        <f>F51</f>
        <v>0</v>
      </c>
      <c r="G50" s="249">
        <f>G51</f>
        <v>0</v>
      </c>
    </row>
    <row r="51" spans="1:12" x14ac:dyDescent="0.25">
      <c r="A51" s="9" t="s">
        <v>147</v>
      </c>
      <c r="B51" s="142" t="s">
        <v>69</v>
      </c>
      <c r="C51" s="143"/>
      <c r="D51" s="163">
        <f>E51+G51</f>
        <v>0</v>
      </c>
      <c r="E51" s="24">
        <v>0</v>
      </c>
      <c r="F51" s="24">
        <v>0</v>
      </c>
      <c r="G51" s="24">
        <v>0</v>
      </c>
    </row>
    <row r="52" spans="1:12" x14ac:dyDescent="0.25">
      <c r="A52" s="8" t="s">
        <v>128</v>
      </c>
      <c r="B52" s="200" t="s">
        <v>127</v>
      </c>
      <c r="C52" s="27" t="s">
        <v>131</v>
      </c>
      <c r="D52" s="249">
        <f>E52+G52</f>
        <v>48.002000000000002</v>
      </c>
      <c r="E52" s="226">
        <f>E53</f>
        <v>48.002000000000002</v>
      </c>
      <c r="F52" s="226">
        <f>F53</f>
        <v>0</v>
      </c>
      <c r="G52" s="226">
        <f>G53</f>
        <v>0</v>
      </c>
    </row>
    <row r="53" spans="1:12" x14ac:dyDescent="0.25">
      <c r="A53" s="9" t="s">
        <v>309</v>
      </c>
      <c r="B53" s="2" t="s">
        <v>105</v>
      </c>
      <c r="C53" s="197"/>
      <c r="D53" s="24">
        <f>E53+G53</f>
        <v>48.002000000000002</v>
      </c>
      <c r="E53" s="24">
        <v>48.002000000000002</v>
      </c>
      <c r="F53" s="24">
        <v>0</v>
      </c>
      <c r="G53" s="269">
        <v>0</v>
      </c>
    </row>
    <row r="54" spans="1:12" ht="26.4" x14ac:dyDescent="0.25">
      <c r="A54" s="8" t="s">
        <v>139</v>
      </c>
      <c r="B54" s="152" t="s">
        <v>143</v>
      </c>
      <c r="C54" s="27" t="s">
        <v>33</v>
      </c>
      <c r="D54" s="226">
        <f>D55+D56</f>
        <v>15.928000000000001</v>
      </c>
      <c r="E54" s="226">
        <f>E55+E56</f>
        <v>15.928000000000001</v>
      </c>
      <c r="F54" s="226">
        <f>F55+F56</f>
        <v>0</v>
      </c>
      <c r="G54" s="226">
        <f>G55+G56</f>
        <v>0</v>
      </c>
    </row>
    <row r="55" spans="1:12" x14ac:dyDescent="0.25">
      <c r="A55" s="9" t="s">
        <v>310</v>
      </c>
      <c r="B55" s="2" t="s">
        <v>108</v>
      </c>
      <c r="C55" s="143"/>
      <c r="D55" s="24">
        <f>E55</f>
        <v>15.928000000000001</v>
      </c>
      <c r="E55" s="24">
        <v>15.928000000000001</v>
      </c>
      <c r="F55" s="24">
        <v>0</v>
      </c>
      <c r="G55" s="24">
        <v>0</v>
      </c>
    </row>
    <row r="56" spans="1:12" ht="15" customHeight="1" x14ac:dyDescent="0.25">
      <c r="A56" s="9" t="s">
        <v>310</v>
      </c>
      <c r="B56" s="201" t="s">
        <v>351</v>
      </c>
      <c r="C56" s="143"/>
      <c r="D56" s="24">
        <f>E56+G56</f>
        <v>0</v>
      </c>
      <c r="E56" s="24">
        <v>0</v>
      </c>
      <c r="F56" s="24">
        <v>0</v>
      </c>
      <c r="G56" s="24">
        <v>0</v>
      </c>
    </row>
    <row r="57" spans="1:12" x14ac:dyDescent="0.25">
      <c r="A57" s="8" t="s">
        <v>145</v>
      </c>
      <c r="B57" s="27" t="s">
        <v>144</v>
      </c>
      <c r="C57" s="143" t="s">
        <v>433</v>
      </c>
      <c r="D57" s="226">
        <f>D58+D59</f>
        <v>0</v>
      </c>
      <c r="E57" s="226">
        <f>E58+E59</f>
        <v>0</v>
      </c>
      <c r="F57" s="226">
        <f>F58+F59</f>
        <v>0</v>
      </c>
      <c r="G57" s="226">
        <f>G58+G59</f>
        <v>0</v>
      </c>
    </row>
    <row r="58" spans="1:12" x14ac:dyDescent="0.25">
      <c r="A58" s="9" t="s">
        <v>311</v>
      </c>
      <c r="B58" s="150" t="s">
        <v>71</v>
      </c>
      <c r="C58" s="21"/>
      <c r="D58" s="163">
        <f>E58+G58</f>
        <v>0</v>
      </c>
      <c r="E58" s="24">
        <v>0</v>
      </c>
      <c r="F58" s="24">
        <v>0</v>
      </c>
      <c r="G58" s="24">
        <v>0</v>
      </c>
    </row>
    <row r="59" spans="1:12" x14ac:dyDescent="0.25">
      <c r="A59" s="9" t="s">
        <v>155</v>
      </c>
      <c r="B59" s="150" t="s">
        <v>72</v>
      </c>
      <c r="C59" s="21"/>
      <c r="D59" s="163">
        <f>E59+G59</f>
        <v>0</v>
      </c>
      <c r="E59" s="24">
        <v>0</v>
      </c>
      <c r="F59" s="24">
        <v>0</v>
      </c>
      <c r="G59" s="24">
        <v>0</v>
      </c>
    </row>
    <row r="60" spans="1:12" x14ac:dyDescent="0.25">
      <c r="A60" s="8" t="s">
        <v>177</v>
      </c>
      <c r="B60" s="202" t="s">
        <v>385</v>
      </c>
      <c r="C60" s="926" t="s">
        <v>175</v>
      </c>
      <c r="D60" s="180">
        <f>D61</f>
        <v>0</v>
      </c>
      <c r="E60" s="180">
        <f>E61</f>
        <v>0</v>
      </c>
      <c r="F60" s="180">
        <f>F61</f>
        <v>0</v>
      </c>
      <c r="G60" s="180">
        <f>G61</f>
        <v>0</v>
      </c>
    </row>
    <row r="61" spans="1:12" x14ac:dyDescent="0.25">
      <c r="A61" s="9" t="s">
        <v>178</v>
      </c>
      <c r="B61" s="203" t="s">
        <v>412</v>
      </c>
      <c r="C61" s="927"/>
      <c r="D61" s="181">
        <f>E61+G61</f>
        <v>0</v>
      </c>
      <c r="E61" s="26">
        <v>0</v>
      </c>
      <c r="F61" s="24">
        <v>0</v>
      </c>
      <c r="G61" s="24">
        <v>0</v>
      </c>
    </row>
    <row r="62" spans="1:12" x14ac:dyDescent="0.25">
      <c r="A62" s="8" t="s">
        <v>17</v>
      </c>
      <c r="B62" s="204" t="s">
        <v>215</v>
      </c>
      <c r="C62" s="27"/>
      <c r="D62" s="226">
        <f>D63</f>
        <v>4.3410000000000002</v>
      </c>
      <c r="E62" s="226">
        <f>E63</f>
        <v>4.3410000000000002</v>
      </c>
      <c r="F62" s="226">
        <f>F63</f>
        <v>4.2789999999999999</v>
      </c>
      <c r="G62" s="226">
        <f>G63</f>
        <v>0</v>
      </c>
    </row>
    <row r="63" spans="1:12" ht="39.6" x14ac:dyDescent="0.25">
      <c r="A63" s="8" t="s">
        <v>18</v>
      </c>
      <c r="B63" s="148" t="s">
        <v>102</v>
      </c>
      <c r="C63" s="197" t="s">
        <v>134</v>
      </c>
      <c r="D63" s="24">
        <f t="shared" ref="D63:D89" si="1">E63+G63</f>
        <v>4.3410000000000002</v>
      </c>
      <c r="E63" s="24">
        <v>4.3410000000000002</v>
      </c>
      <c r="F63" s="24">
        <v>4.2789999999999999</v>
      </c>
      <c r="G63" s="24">
        <v>0</v>
      </c>
    </row>
    <row r="64" spans="1:12" ht="26.4" x14ac:dyDescent="0.25">
      <c r="A64" s="8" t="s">
        <v>19</v>
      </c>
      <c r="B64" s="188" t="s">
        <v>431</v>
      </c>
      <c r="C64" s="15"/>
      <c r="D64" s="210">
        <f t="shared" si="1"/>
        <v>113.41500000000001</v>
      </c>
      <c r="E64" s="226">
        <f>+E65+E90</f>
        <v>101.2</v>
      </c>
      <c r="F64" s="226">
        <f>+F65+F90</f>
        <v>22.418999999999997</v>
      </c>
      <c r="G64" s="226">
        <f>+G65+G90</f>
        <v>12.215</v>
      </c>
      <c r="H64" s="206"/>
      <c r="I64" s="207"/>
      <c r="J64" s="207"/>
      <c r="K64" s="198"/>
      <c r="L64" s="198"/>
    </row>
    <row r="65" spans="1:12" ht="30" customHeight="1" x14ac:dyDescent="0.25">
      <c r="A65" s="8" t="s">
        <v>20</v>
      </c>
      <c r="B65" s="152" t="s">
        <v>101</v>
      </c>
      <c r="C65" s="208" t="s">
        <v>132</v>
      </c>
      <c r="D65" s="210">
        <f t="shared" si="1"/>
        <v>113.41500000000001</v>
      </c>
      <c r="E65" s="210">
        <f>E66+E67+E68+E69+E76+E77+E78+E79+E80+E81+E82+E83+E84+E85+E86+E87+E88+E75+E89</f>
        <v>101.2</v>
      </c>
      <c r="F65" s="210">
        <f>F66+F67+F68+F69+F76+F77+F78+F79+F80+F81+F82+F83+F84+F85+F86+F87+F88+F75+F89</f>
        <v>22.418999999999997</v>
      </c>
      <c r="G65" s="210">
        <f>G66+G67+G68+G69+G76+G77+G78+G79+G80+G81+G82+G83+G84+G85+G86+G87+G88+G75+G89</f>
        <v>12.215</v>
      </c>
      <c r="H65" s="206"/>
      <c r="I65" s="207"/>
      <c r="J65" s="207"/>
      <c r="K65" s="198"/>
      <c r="L65" s="198"/>
    </row>
    <row r="66" spans="1:12" x14ac:dyDescent="0.25">
      <c r="A66" s="167" t="s">
        <v>235</v>
      </c>
      <c r="B66" s="211" t="s">
        <v>79</v>
      </c>
      <c r="C66" s="15"/>
      <c r="D66" s="402">
        <f t="shared" si="1"/>
        <v>0</v>
      </c>
      <c r="E66" s="24">
        <v>0</v>
      </c>
      <c r="F66" s="226">
        <v>0</v>
      </c>
      <c r="G66" s="226">
        <v>0</v>
      </c>
      <c r="H66" s="206"/>
      <c r="I66" s="207"/>
      <c r="J66" s="207"/>
      <c r="K66" s="198"/>
      <c r="L66" s="198"/>
    </row>
    <row r="67" spans="1:12" ht="26.4" x14ac:dyDescent="0.25">
      <c r="A67" s="167" t="s">
        <v>212</v>
      </c>
      <c r="B67" s="212" t="s">
        <v>220</v>
      </c>
      <c r="C67" s="213"/>
      <c r="D67" s="402">
        <f t="shared" si="1"/>
        <v>3.2000000000000001E-2</v>
      </c>
      <c r="E67" s="24">
        <v>3.2000000000000001E-2</v>
      </c>
      <c r="F67" s="373">
        <v>0</v>
      </c>
      <c r="G67" s="373">
        <v>0</v>
      </c>
      <c r="H67" s="206"/>
      <c r="I67" s="207"/>
      <c r="J67" s="207"/>
      <c r="K67" s="198"/>
      <c r="L67" s="198"/>
    </row>
    <row r="68" spans="1:12" x14ac:dyDescent="0.25">
      <c r="A68" s="167" t="s">
        <v>213</v>
      </c>
      <c r="B68" s="211" t="s">
        <v>253</v>
      </c>
      <c r="C68" s="168"/>
      <c r="D68" s="402">
        <f t="shared" si="1"/>
        <v>0</v>
      </c>
      <c r="E68" s="24">
        <v>0</v>
      </c>
      <c r="F68" s="24">
        <v>0</v>
      </c>
      <c r="G68" s="24">
        <v>0</v>
      </c>
      <c r="H68" s="142"/>
      <c r="I68" s="207"/>
      <c r="J68" s="207"/>
      <c r="K68" s="207"/>
      <c r="L68" s="207"/>
    </row>
    <row r="69" spans="1:12" x14ac:dyDescent="0.25">
      <c r="A69" s="214"/>
      <c r="B69" s="215" t="s">
        <v>138</v>
      </c>
      <c r="C69" s="168"/>
      <c r="D69" s="380">
        <f t="shared" si="1"/>
        <v>0.442</v>
      </c>
      <c r="E69" s="378">
        <f>E70+E71+E72+E73+E74</f>
        <v>0.442</v>
      </c>
      <c r="F69" s="378">
        <f>F70+F71+F72+F73+F74</f>
        <v>0</v>
      </c>
      <c r="G69" s="378">
        <f>G70+G71+G72+G73+G74</f>
        <v>0</v>
      </c>
      <c r="H69" s="142"/>
      <c r="I69" s="207"/>
      <c r="J69" s="207"/>
      <c r="K69" s="207"/>
      <c r="L69" s="207"/>
    </row>
    <row r="70" spans="1:12" x14ac:dyDescent="0.25">
      <c r="A70" s="167" t="s">
        <v>214</v>
      </c>
      <c r="B70" s="216" t="s">
        <v>350</v>
      </c>
      <c r="C70" s="217"/>
      <c r="D70" s="731">
        <f t="shared" si="1"/>
        <v>0</v>
      </c>
      <c r="E70" s="731">
        <v>0</v>
      </c>
      <c r="F70" s="731">
        <v>0</v>
      </c>
      <c r="G70" s="731">
        <v>0</v>
      </c>
      <c r="H70" s="142"/>
      <c r="I70" s="207"/>
      <c r="J70" s="207"/>
      <c r="K70" s="207"/>
      <c r="L70" s="207"/>
    </row>
    <row r="71" spans="1:12" x14ac:dyDescent="0.25">
      <c r="A71" s="167" t="s">
        <v>211</v>
      </c>
      <c r="B71" s="216" t="s">
        <v>84</v>
      </c>
      <c r="C71" s="168"/>
      <c r="D71" s="731">
        <f t="shared" si="1"/>
        <v>0.442</v>
      </c>
      <c r="E71" s="498">
        <v>0.442</v>
      </c>
      <c r="F71" s="498">
        <v>0</v>
      </c>
      <c r="G71" s="498">
        <v>0</v>
      </c>
      <c r="H71" s="142"/>
      <c r="I71" s="207"/>
      <c r="J71" s="207"/>
      <c r="K71" s="198"/>
      <c r="L71" s="198"/>
    </row>
    <row r="72" spans="1:12" x14ac:dyDescent="0.25">
      <c r="A72" s="9" t="s">
        <v>212</v>
      </c>
      <c r="B72" s="218" t="s">
        <v>81</v>
      </c>
      <c r="C72" s="168"/>
      <c r="D72" s="731">
        <f t="shared" si="1"/>
        <v>0</v>
      </c>
      <c r="E72" s="498">
        <v>0</v>
      </c>
      <c r="F72" s="498">
        <v>0</v>
      </c>
      <c r="G72" s="498">
        <v>0</v>
      </c>
      <c r="H72" s="142"/>
      <c r="I72" s="207"/>
      <c r="J72" s="207"/>
      <c r="K72" s="207"/>
      <c r="L72" s="207"/>
    </row>
    <row r="73" spans="1:12" x14ac:dyDescent="0.25">
      <c r="A73" s="9" t="s">
        <v>213</v>
      </c>
      <c r="B73" s="218" t="s">
        <v>82</v>
      </c>
      <c r="C73" s="168"/>
      <c r="D73" s="731">
        <f>E73+G73</f>
        <v>0</v>
      </c>
      <c r="E73" s="498">
        <v>0</v>
      </c>
      <c r="F73" s="498">
        <v>0</v>
      </c>
      <c r="G73" s="498">
        <v>0</v>
      </c>
    </row>
    <row r="74" spans="1:12" x14ac:dyDescent="0.25">
      <c r="A74" s="9" t="s">
        <v>213</v>
      </c>
      <c r="B74" s="218" t="s">
        <v>83</v>
      </c>
      <c r="C74" s="168"/>
      <c r="D74" s="731">
        <f>E74+G74</f>
        <v>0</v>
      </c>
      <c r="E74" s="498">
        <v>0</v>
      </c>
      <c r="F74" s="498">
        <v>0</v>
      </c>
      <c r="G74" s="498">
        <v>0</v>
      </c>
    </row>
    <row r="75" spans="1:12" ht="27" x14ac:dyDescent="0.25">
      <c r="A75" s="9" t="s">
        <v>213</v>
      </c>
      <c r="B75" s="221" t="s">
        <v>558</v>
      </c>
      <c r="C75" s="168"/>
      <c r="D75" s="163">
        <f>E75+G75</f>
        <v>16.940999999999999</v>
      </c>
      <c r="E75" s="24">
        <v>16.940999999999999</v>
      </c>
      <c r="F75" s="24">
        <v>16.123999999999999</v>
      </c>
      <c r="G75" s="24">
        <v>0</v>
      </c>
    </row>
    <row r="76" spans="1:12" x14ac:dyDescent="0.25">
      <c r="A76" s="167" t="s">
        <v>209</v>
      </c>
      <c r="B76" s="211" t="s">
        <v>326</v>
      </c>
      <c r="C76" s="168"/>
      <c r="D76" s="163">
        <f>E76+G76</f>
        <v>0</v>
      </c>
      <c r="E76" s="24">
        <v>0</v>
      </c>
      <c r="F76" s="24">
        <v>0</v>
      </c>
      <c r="G76" s="24">
        <v>0</v>
      </c>
    </row>
    <row r="77" spans="1:12" x14ac:dyDescent="0.25">
      <c r="A77" s="167" t="s">
        <v>209</v>
      </c>
      <c r="B77" s="211" t="s">
        <v>537</v>
      </c>
      <c r="C77" s="168"/>
      <c r="D77" s="163">
        <f>E77+G77</f>
        <v>0.188</v>
      </c>
      <c r="E77" s="24">
        <v>0.188</v>
      </c>
      <c r="F77" s="24">
        <v>0</v>
      </c>
      <c r="G77" s="24">
        <v>0</v>
      </c>
    </row>
    <row r="78" spans="1:12" x14ac:dyDescent="0.25">
      <c r="A78" s="167" t="s">
        <v>209</v>
      </c>
      <c r="B78" s="211" t="s">
        <v>238</v>
      </c>
      <c r="C78" s="168"/>
      <c r="D78" s="163">
        <f t="shared" si="1"/>
        <v>6.4470000000000001</v>
      </c>
      <c r="E78" s="24">
        <v>6.4470000000000001</v>
      </c>
      <c r="F78" s="24">
        <v>0</v>
      </c>
      <c r="G78" s="24">
        <v>0</v>
      </c>
    </row>
    <row r="79" spans="1:12" x14ac:dyDescent="0.25">
      <c r="A79" s="167" t="s">
        <v>209</v>
      </c>
      <c r="B79" s="211" t="s">
        <v>538</v>
      </c>
      <c r="C79" s="168"/>
      <c r="D79" s="163">
        <f t="shared" si="1"/>
        <v>1.4910000000000001</v>
      </c>
      <c r="E79" s="24">
        <v>1.4910000000000001</v>
      </c>
      <c r="F79" s="24">
        <v>0</v>
      </c>
      <c r="G79" s="24">
        <v>0</v>
      </c>
      <c r="H79" s="222"/>
    </row>
    <row r="80" spans="1:12" x14ac:dyDescent="0.25">
      <c r="A80" s="167" t="s">
        <v>209</v>
      </c>
      <c r="B80" s="211" t="s">
        <v>539</v>
      </c>
      <c r="C80" s="168"/>
      <c r="D80" s="163">
        <f t="shared" si="1"/>
        <v>0.30499999999999999</v>
      </c>
      <c r="E80" s="24">
        <v>0.30499999999999999</v>
      </c>
      <c r="F80" s="24">
        <v>0</v>
      </c>
      <c r="G80" s="24">
        <v>0</v>
      </c>
      <c r="H80" s="222"/>
    </row>
    <row r="81" spans="1:10" x14ac:dyDescent="0.25">
      <c r="A81" s="167" t="s">
        <v>209</v>
      </c>
      <c r="B81" s="211" t="s">
        <v>325</v>
      </c>
      <c r="C81" s="168"/>
      <c r="D81" s="181">
        <f t="shared" si="1"/>
        <v>0</v>
      </c>
      <c r="E81" s="24">
        <v>0</v>
      </c>
      <c r="F81" s="24">
        <v>0</v>
      </c>
      <c r="G81" s="24">
        <v>0</v>
      </c>
      <c r="H81" s="222"/>
    </row>
    <row r="82" spans="1:10" x14ac:dyDescent="0.25">
      <c r="A82" s="167" t="s">
        <v>210</v>
      </c>
      <c r="B82" s="211" t="s">
        <v>80</v>
      </c>
      <c r="C82" s="168"/>
      <c r="D82" s="163">
        <f t="shared" si="1"/>
        <v>0.76800000000000002</v>
      </c>
      <c r="E82" s="24">
        <v>0.76800000000000002</v>
      </c>
      <c r="F82" s="24">
        <v>0</v>
      </c>
      <c r="G82" s="24">
        <v>0</v>
      </c>
      <c r="H82" s="222"/>
    </row>
    <row r="83" spans="1:10" x14ac:dyDescent="0.25">
      <c r="A83" s="167" t="s">
        <v>210</v>
      </c>
      <c r="B83" s="211" t="s">
        <v>85</v>
      </c>
      <c r="C83" s="168"/>
      <c r="D83" s="163">
        <f t="shared" si="1"/>
        <v>0</v>
      </c>
      <c r="E83" s="24">
        <v>0</v>
      </c>
      <c r="F83" s="24">
        <v>0</v>
      </c>
      <c r="G83" s="24">
        <v>0</v>
      </c>
    </row>
    <row r="84" spans="1:10" x14ac:dyDescent="0.25">
      <c r="A84" s="167" t="s">
        <v>210</v>
      </c>
      <c r="B84" s="211" t="s">
        <v>234</v>
      </c>
      <c r="C84" s="168"/>
      <c r="D84" s="163">
        <f t="shared" si="1"/>
        <v>59.055999999999997</v>
      </c>
      <c r="E84" s="24">
        <v>59.055999999999997</v>
      </c>
      <c r="F84" s="24">
        <v>0</v>
      </c>
      <c r="G84" s="24">
        <v>0</v>
      </c>
    </row>
    <row r="85" spans="1:10" x14ac:dyDescent="0.25">
      <c r="A85" s="167" t="s">
        <v>210</v>
      </c>
      <c r="B85" s="211" t="s">
        <v>240</v>
      </c>
      <c r="C85" s="168"/>
      <c r="D85" s="163">
        <f t="shared" si="1"/>
        <v>6.3860000000000001</v>
      </c>
      <c r="E85" s="24">
        <v>6.3860000000000001</v>
      </c>
      <c r="F85" s="24">
        <v>6.2949999999999999</v>
      </c>
      <c r="G85" s="24">
        <v>0</v>
      </c>
    </row>
    <row r="86" spans="1:10" x14ac:dyDescent="0.25">
      <c r="A86" s="167" t="s">
        <v>160</v>
      </c>
      <c r="B86" s="211" t="s">
        <v>86</v>
      </c>
      <c r="C86" s="168"/>
      <c r="D86" s="163">
        <f t="shared" si="1"/>
        <v>0</v>
      </c>
      <c r="E86" s="24">
        <v>0</v>
      </c>
      <c r="F86" s="24">
        <v>0</v>
      </c>
      <c r="G86" s="24">
        <v>0</v>
      </c>
      <c r="H86" s="2"/>
    </row>
    <row r="87" spans="1:10" ht="26.4" x14ac:dyDescent="0.25">
      <c r="A87" s="167" t="s">
        <v>390</v>
      </c>
      <c r="B87" s="212" t="s">
        <v>536</v>
      </c>
      <c r="C87" s="224"/>
      <c r="D87" s="163">
        <f t="shared" si="1"/>
        <v>9.1440000000000001</v>
      </c>
      <c r="E87" s="24">
        <v>9.1440000000000001</v>
      </c>
      <c r="F87" s="24">
        <v>0</v>
      </c>
      <c r="G87" s="24">
        <v>0</v>
      </c>
      <c r="H87" s="938"/>
      <c r="I87" s="939"/>
      <c r="J87" s="939"/>
    </row>
    <row r="88" spans="1:10" ht="26.4" x14ac:dyDescent="0.25">
      <c r="A88" s="167"/>
      <c r="B88" s="212" t="s">
        <v>535</v>
      </c>
      <c r="C88" s="224"/>
      <c r="D88" s="163">
        <f t="shared" si="1"/>
        <v>0</v>
      </c>
      <c r="E88" s="24">
        <v>0</v>
      </c>
      <c r="F88" s="24">
        <v>0</v>
      </c>
      <c r="G88" s="24">
        <v>0</v>
      </c>
      <c r="H88" s="2"/>
    </row>
    <row r="89" spans="1:10" ht="41.4" customHeight="1" x14ac:dyDescent="0.25">
      <c r="A89" s="167"/>
      <c r="B89" s="227" t="s">
        <v>638</v>
      </c>
      <c r="C89" s="168"/>
      <c r="D89" s="163">
        <f t="shared" si="1"/>
        <v>12.215</v>
      </c>
      <c r="E89" s="24">
        <v>0</v>
      </c>
      <c r="F89" s="24">
        <v>0</v>
      </c>
      <c r="G89" s="24">
        <v>12.215</v>
      </c>
      <c r="H89" s="2"/>
    </row>
    <row r="90" spans="1:10" ht="38.25" customHeight="1" x14ac:dyDescent="0.25">
      <c r="A90" s="225" t="s">
        <v>546</v>
      </c>
      <c r="B90" s="152" t="s">
        <v>102</v>
      </c>
      <c r="C90" s="929" t="s">
        <v>134</v>
      </c>
      <c r="D90" s="180">
        <f>+D91</f>
        <v>0</v>
      </c>
      <c r="E90" s="25">
        <f>+E91</f>
        <v>0</v>
      </c>
      <c r="F90" s="226">
        <f>+F91</f>
        <v>0</v>
      </c>
      <c r="G90" s="226">
        <f>+G91</f>
        <v>0</v>
      </c>
      <c r="H90" s="2"/>
    </row>
    <row r="91" spans="1:10" x14ac:dyDescent="0.25">
      <c r="A91" s="167" t="s">
        <v>346</v>
      </c>
      <c r="B91" s="227" t="s">
        <v>401</v>
      </c>
      <c r="C91" s="930"/>
      <c r="D91" s="181">
        <f>+E91+G91</f>
        <v>0</v>
      </c>
      <c r="E91" s="26">
        <v>0</v>
      </c>
      <c r="F91" s="24">
        <v>0</v>
      </c>
      <c r="G91" s="24">
        <v>0</v>
      </c>
      <c r="H91" s="2"/>
    </row>
    <row r="92" spans="1:10" x14ac:dyDescent="0.25">
      <c r="A92" s="225" t="s">
        <v>21</v>
      </c>
      <c r="B92" s="17" t="s">
        <v>348</v>
      </c>
      <c r="C92" s="228"/>
      <c r="D92" s="23"/>
      <c r="E92" s="23"/>
      <c r="F92" s="23"/>
      <c r="G92" s="23"/>
    </row>
    <row r="93" spans="1:10" x14ac:dyDescent="0.25">
      <c r="A93" s="225" t="s">
        <v>23</v>
      </c>
      <c r="B93" s="27" t="s">
        <v>100</v>
      </c>
      <c r="C93" s="17" t="s">
        <v>130</v>
      </c>
      <c r="D93" s="226">
        <f>E93+G93</f>
        <v>25.2</v>
      </c>
      <c r="E93" s="226">
        <f>E94</f>
        <v>25.2</v>
      </c>
      <c r="F93" s="226">
        <f>F94</f>
        <v>19.3</v>
      </c>
      <c r="G93" s="226">
        <f>G94</f>
        <v>0</v>
      </c>
    </row>
    <row r="94" spans="1:10" x14ac:dyDescent="0.25">
      <c r="A94" s="9" t="s">
        <v>300</v>
      </c>
      <c r="B94" s="168" t="s">
        <v>252</v>
      </c>
      <c r="C94" s="178"/>
      <c r="D94" s="163">
        <f>E94+G94</f>
        <v>25.2</v>
      </c>
      <c r="E94" s="24">
        <v>25.2</v>
      </c>
      <c r="F94" s="24">
        <v>19.3</v>
      </c>
      <c r="G94" s="24">
        <v>0</v>
      </c>
    </row>
    <row r="95" spans="1:10" ht="26.4" x14ac:dyDescent="0.25">
      <c r="A95" s="8" t="s">
        <v>24</v>
      </c>
      <c r="B95" s="152" t="s">
        <v>241</v>
      </c>
      <c r="C95" s="17"/>
      <c r="D95" s="23"/>
      <c r="E95" s="23"/>
      <c r="F95" s="23"/>
      <c r="G95" s="23"/>
    </row>
    <row r="96" spans="1:10" x14ac:dyDescent="0.25">
      <c r="A96" s="8" t="s">
        <v>25</v>
      </c>
      <c r="B96" s="27" t="s">
        <v>100</v>
      </c>
      <c r="C96" s="17" t="s">
        <v>130</v>
      </c>
      <c r="D96" s="226">
        <f>E96+G96</f>
        <v>23.1</v>
      </c>
      <c r="E96" s="226">
        <f>E97</f>
        <v>23.1</v>
      </c>
      <c r="F96" s="226">
        <f>F97</f>
        <v>22</v>
      </c>
      <c r="G96" s="226">
        <f>G97</f>
        <v>0</v>
      </c>
    </row>
    <row r="97" spans="1:7" x14ac:dyDescent="0.25">
      <c r="A97" s="9" t="s">
        <v>301</v>
      </c>
      <c r="B97" s="168" t="s">
        <v>252</v>
      </c>
      <c r="C97" s="178"/>
      <c r="D97" s="24">
        <f>E97+G97</f>
        <v>23.1</v>
      </c>
      <c r="E97" s="24">
        <v>23.1</v>
      </c>
      <c r="F97" s="24">
        <v>22</v>
      </c>
      <c r="G97" s="24">
        <v>0</v>
      </c>
    </row>
    <row r="98" spans="1:7" x14ac:dyDescent="0.25">
      <c r="A98" s="8" t="s">
        <v>26</v>
      </c>
      <c r="B98" s="17" t="s">
        <v>388</v>
      </c>
      <c r="C98" s="17"/>
      <c r="D98" s="23"/>
      <c r="E98" s="23"/>
      <c r="F98" s="23"/>
      <c r="G98" s="23"/>
    </row>
    <row r="99" spans="1:7" x14ac:dyDescent="0.25">
      <c r="A99" s="9" t="s">
        <v>27</v>
      </c>
      <c r="B99" s="204" t="s">
        <v>100</v>
      </c>
      <c r="C99" s="17" t="s">
        <v>130</v>
      </c>
      <c r="D99" s="226">
        <f>E99+G99</f>
        <v>47.7</v>
      </c>
      <c r="E99" s="226">
        <f>E100</f>
        <v>47.7</v>
      </c>
      <c r="F99" s="226">
        <f>F100</f>
        <v>25.3</v>
      </c>
      <c r="G99" s="226">
        <f>G100</f>
        <v>0</v>
      </c>
    </row>
    <row r="100" spans="1:7" x14ac:dyDescent="0.25">
      <c r="A100" s="9" t="s">
        <v>239</v>
      </c>
      <c r="B100" s="178" t="s">
        <v>221</v>
      </c>
      <c r="C100" s="17"/>
      <c r="D100" s="24">
        <f>E100+G100</f>
        <v>47.7</v>
      </c>
      <c r="E100" s="24">
        <v>47.7</v>
      </c>
      <c r="F100" s="24">
        <v>25.3</v>
      </c>
      <c r="G100" s="20">
        <v>0</v>
      </c>
    </row>
    <row r="101" spans="1:7" x14ac:dyDescent="0.25">
      <c r="A101" s="8" t="s">
        <v>28</v>
      </c>
      <c r="B101" s="17" t="s">
        <v>396</v>
      </c>
      <c r="C101" s="17"/>
      <c r="D101" s="23"/>
      <c r="E101" s="23"/>
      <c r="F101" s="23"/>
      <c r="G101" s="20"/>
    </row>
    <row r="102" spans="1:7" x14ac:dyDescent="0.25">
      <c r="A102" s="8" t="s">
        <v>29</v>
      </c>
      <c r="B102" s="204" t="s">
        <v>100</v>
      </c>
      <c r="C102" s="17" t="s">
        <v>130</v>
      </c>
      <c r="D102" s="226">
        <f>E102+G102</f>
        <v>30.2</v>
      </c>
      <c r="E102" s="226">
        <f>E103</f>
        <v>30.2</v>
      </c>
      <c r="F102" s="226">
        <f>F103</f>
        <v>26.7</v>
      </c>
      <c r="G102" s="226">
        <f>G103</f>
        <v>0</v>
      </c>
    </row>
    <row r="103" spans="1:7" x14ac:dyDescent="0.25">
      <c r="A103" s="9" t="s">
        <v>239</v>
      </c>
      <c r="B103" s="168" t="s">
        <v>252</v>
      </c>
      <c r="C103" s="17"/>
      <c r="D103" s="24">
        <f>E103+G103</f>
        <v>30.2</v>
      </c>
      <c r="E103" s="24">
        <v>30.2</v>
      </c>
      <c r="F103" s="24">
        <v>26.7</v>
      </c>
      <c r="G103" s="24">
        <v>0</v>
      </c>
    </row>
    <row r="104" spans="1:7" x14ac:dyDescent="0.25">
      <c r="A104" s="8" t="s">
        <v>30</v>
      </c>
      <c r="B104" s="200" t="s">
        <v>4</v>
      </c>
      <c r="C104" s="17"/>
      <c r="D104" s="226"/>
      <c r="E104" s="226"/>
      <c r="F104" s="226"/>
      <c r="G104" s="226"/>
    </row>
    <row r="105" spans="1:7" x14ac:dyDescent="0.25">
      <c r="A105" s="8" t="s">
        <v>31</v>
      </c>
      <c r="B105" s="27" t="s">
        <v>100</v>
      </c>
      <c r="C105" s="17" t="s">
        <v>130</v>
      </c>
      <c r="D105" s="226">
        <f>E105+G105</f>
        <v>9.1</v>
      </c>
      <c r="E105" s="226">
        <f>E106</f>
        <v>9.1</v>
      </c>
      <c r="F105" s="226">
        <f>F106</f>
        <v>8.9</v>
      </c>
      <c r="G105" s="226">
        <f>G106</f>
        <v>0</v>
      </c>
    </row>
    <row r="106" spans="1:7" x14ac:dyDescent="0.25">
      <c r="A106" s="9" t="s">
        <v>302</v>
      </c>
      <c r="B106" s="168" t="s">
        <v>252</v>
      </c>
      <c r="C106" s="17"/>
      <c r="D106" s="24">
        <f>E106+G106</f>
        <v>9.1</v>
      </c>
      <c r="E106" s="24">
        <v>9.1</v>
      </c>
      <c r="F106" s="24">
        <v>8.9</v>
      </c>
      <c r="G106" s="24">
        <v>0</v>
      </c>
    </row>
    <row r="107" spans="1:7" ht="16.5" customHeight="1" x14ac:dyDescent="0.25">
      <c r="A107" s="8" t="s">
        <v>33</v>
      </c>
      <c r="B107" s="200" t="s">
        <v>353</v>
      </c>
      <c r="C107" s="17"/>
      <c r="D107" s="226"/>
      <c r="E107" s="226"/>
      <c r="F107" s="226"/>
      <c r="G107" s="226"/>
    </row>
    <row r="108" spans="1:7" x14ac:dyDescent="0.25">
      <c r="A108" s="8" t="s">
        <v>34</v>
      </c>
      <c r="B108" s="27" t="s">
        <v>100</v>
      </c>
      <c r="C108" s="17" t="s">
        <v>130</v>
      </c>
      <c r="D108" s="226">
        <f>E108+G108</f>
        <v>87</v>
      </c>
      <c r="E108" s="226">
        <f>E109</f>
        <v>87</v>
      </c>
      <c r="F108" s="226">
        <f>F109</f>
        <v>60.9</v>
      </c>
      <c r="G108" s="226">
        <f>G109</f>
        <v>0</v>
      </c>
    </row>
    <row r="109" spans="1:7" x14ac:dyDescent="0.25">
      <c r="A109" s="9"/>
      <c r="B109" s="168" t="s">
        <v>252</v>
      </c>
      <c r="C109" s="17"/>
      <c r="D109" s="24">
        <f>E109+G109</f>
        <v>87</v>
      </c>
      <c r="E109" s="24">
        <f>E100+E103+E106</f>
        <v>87</v>
      </c>
      <c r="F109" s="24">
        <f>F100+F103+F106</f>
        <v>60.9</v>
      </c>
      <c r="G109" s="24">
        <f>G100+G103+G106</f>
        <v>0</v>
      </c>
    </row>
    <row r="110" spans="1:7" x14ac:dyDescent="0.25">
      <c r="A110" s="8" t="s">
        <v>35</v>
      </c>
      <c r="B110" s="17" t="s">
        <v>5</v>
      </c>
      <c r="C110" s="229"/>
      <c r="D110" s="226">
        <f>E110+G110</f>
        <v>0</v>
      </c>
      <c r="E110" s="226">
        <f t="shared" ref="E110:G111" si="2">E111</f>
        <v>0</v>
      </c>
      <c r="F110" s="226">
        <f t="shared" si="2"/>
        <v>0</v>
      </c>
      <c r="G110" s="226">
        <f t="shared" si="2"/>
        <v>0</v>
      </c>
    </row>
    <row r="111" spans="1:7" x14ac:dyDescent="0.25">
      <c r="A111" s="8" t="s">
        <v>36</v>
      </c>
      <c r="B111" s="27" t="s">
        <v>100</v>
      </c>
      <c r="C111" s="229" t="s">
        <v>130</v>
      </c>
      <c r="D111" s="226">
        <f>D112</f>
        <v>0</v>
      </c>
      <c r="E111" s="226">
        <f t="shared" si="2"/>
        <v>0</v>
      </c>
      <c r="F111" s="226">
        <f t="shared" si="2"/>
        <v>0</v>
      </c>
      <c r="G111" s="226">
        <f t="shared" si="2"/>
        <v>0</v>
      </c>
    </row>
    <row r="112" spans="1:7" x14ac:dyDescent="0.25">
      <c r="A112" s="9" t="s">
        <v>304</v>
      </c>
      <c r="B112" s="168" t="s">
        <v>252</v>
      </c>
      <c r="C112" s="229"/>
      <c r="D112" s="24">
        <f>E112+G112</f>
        <v>0</v>
      </c>
      <c r="E112" s="24">
        <v>0</v>
      </c>
      <c r="F112" s="24">
        <v>0</v>
      </c>
      <c r="G112" s="24">
        <v>0</v>
      </c>
    </row>
    <row r="113" spans="1:7" x14ac:dyDescent="0.25">
      <c r="A113" s="8" t="s">
        <v>37</v>
      </c>
      <c r="B113" s="17" t="s">
        <v>44</v>
      </c>
      <c r="C113" s="229"/>
      <c r="D113" s="226"/>
      <c r="E113" s="226"/>
      <c r="F113" s="226"/>
      <c r="G113" s="226"/>
    </row>
    <row r="114" spans="1:7" x14ac:dyDescent="0.25">
      <c r="A114" s="9" t="s">
        <v>38</v>
      </c>
      <c r="B114" s="151" t="s">
        <v>100</v>
      </c>
      <c r="C114" s="229" t="s">
        <v>130</v>
      </c>
      <c r="D114" s="226">
        <f>D115</f>
        <v>0</v>
      </c>
      <c r="E114" s="226">
        <f>E115</f>
        <v>0</v>
      </c>
      <c r="F114" s="226">
        <f>F115</f>
        <v>0</v>
      </c>
      <c r="G114" s="226">
        <f>G115</f>
        <v>0</v>
      </c>
    </row>
    <row r="115" spans="1:7" x14ac:dyDescent="0.25">
      <c r="A115" s="9" t="s">
        <v>305</v>
      </c>
      <c r="B115" s="168" t="s">
        <v>252</v>
      </c>
      <c r="C115" s="230"/>
      <c r="D115" s="24">
        <f>E115+G115</f>
        <v>0</v>
      </c>
      <c r="E115" s="24">
        <v>0</v>
      </c>
      <c r="F115" s="24">
        <v>0</v>
      </c>
      <c r="G115" s="24">
        <v>0</v>
      </c>
    </row>
    <row r="116" spans="1:7" ht="26.4" x14ac:dyDescent="0.25">
      <c r="A116" s="8" t="s">
        <v>39</v>
      </c>
      <c r="B116" s="152" t="s">
        <v>295</v>
      </c>
      <c r="C116" s="229"/>
      <c r="D116" s="226"/>
      <c r="E116" s="226"/>
      <c r="F116" s="226"/>
      <c r="G116" s="226"/>
    </row>
    <row r="117" spans="1:7" x14ac:dyDescent="0.25">
      <c r="A117" s="8" t="s">
        <v>40</v>
      </c>
      <c r="B117" s="27" t="s">
        <v>100</v>
      </c>
      <c r="C117" s="229" t="s">
        <v>130</v>
      </c>
      <c r="D117" s="226">
        <f>D118</f>
        <v>0</v>
      </c>
      <c r="E117" s="226">
        <f>E118</f>
        <v>0</v>
      </c>
      <c r="F117" s="226">
        <f>F118</f>
        <v>0</v>
      </c>
      <c r="G117" s="226">
        <f>G118</f>
        <v>0</v>
      </c>
    </row>
    <row r="118" spans="1:7" x14ac:dyDescent="0.25">
      <c r="A118" s="9" t="s">
        <v>306</v>
      </c>
      <c r="B118" s="168" t="s">
        <v>252</v>
      </c>
      <c r="C118" s="230"/>
      <c r="D118" s="24">
        <f>E118+G118</f>
        <v>0</v>
      </c>
      <c r="E118" s="24">
        <v>0</v>
      </c>
      <c r="F118" s="24">
        <v>0</v>
      </c>
      <c r="G118" s="24">
        <v>0</v>
      </c>
    </row>
    <row r="119" spans="1:7" x14ac:dyDescent="0.25">
      <c r="A119" s="8" t="s">
        <v>41</v>
      </c>
      <c r="B119" s="17" t="s">
        <v>50</v>
      </c>
      <c r="C119" s="17"/>
      <c r="D119" s="226">
        <f>D120+D125+D131</f>
        <v>0</v>
      </c>
      <c r="E119" s="25">
        <f>E120+E125+E131+E123+E129</f>
        <v>0</v>
      </c>
      <c r="F119" s="25">
        <f>F120+F125+F131+F123+F129</f>
        <v>0</v>
      </c>
      <c r="G119" s="25">
        <f>G120+G125+G131+G123+G129</f>
        <v>0</v>
      </c>
    </row>
    <row r="120" spans="1:7" x14ac:dyDescent="0.25">
      <c r="A120" s="8" t="s">
        <v>42</v>
      </c>
      <c r="B120" s="27" t="s">
        <v>100</v>
      </c>
      <c r="C120" s="17" t="s">
        <v>130</v>
      </c>
      <c r="D120" s="226">
        <f>D121+D122</f>
        <v>0</v>
      </c>
      <c r="E120" s="226">
        <f>E121+E122</f>
        <v>0</v>
      </c>
      <c r="F120" s="226">
        <f>F121+F122</f>
        <v>0</v>
      </c>
      <c r="G120" s="226">
        <f>G121+G122</f>
        <v>0</v>
      </c>
    </row>
    <row r="121" spans="1:7" x14ac:dyDescent="0.25">
      <c r="A121" s="9" t="s">
        <v>306</v>
      </c>
      <c r="B121" s="191" t="s">
        <v>89</v>
      </c>
      <c r="C121" s="15"/>
      <c r="D121" s="24">
        <f>E121+G121</f>
        <v>0</v>
      </c>
      <c r="E121" s="24">
        <v>0</v>
      </c>
      <c r="F121" s="24">
        <v>0</v>
      </c>
      <c r="G121" s="24">
        <v>0</v>
      </c>
    </row>
    <row r="122" spans="1:7" x14ac:dyDescent="0.25">
      <c r="A122" s="9" t="s">
        <v>305</v>
      </c>
      <c r="B122" s="231" t="s">
        <v>115</v>
      </c>
      <c r="C122" s="228"/>
      <c r="D122" s="24">
        <f>E122+G122</f>
        <v>0</v>
      </c>
      <c r="E122" s="24">
        <v>0</v>
      </c>
      <c r="F122" s="24">
        <v>0</v>
      </c>
      <c r="G122" s="24">
        <v>0</v>
      </c>
    </row>
    <row r="123" spans="1:7" ht="26.4" x14ac:dyDescent="0.25">
      <c r="A123" s="8" t="s">
        <v>222</v>
      </c>
      <c r="B123" s="188" t="s">
        <v>101</v>
      </c>
      <c r="C123" s="926" t="s">
        <v>132</v>
      </c>
      <c r="D123" s="25">
        <f>E123+G123</f>
        <v>0</v>
      </c>
      <c r="E123" s="25">
        <f>E124</f>
        <v>0</v>
      </c>
      <c r="F123" s="25">
        <f>F124</f>
        <v>0</v>
      </c>
      <c r="G123" s="25">
        <f>G124</f>
        <v>0</v>
      </c>
    </row>
    <row r="124" spans="1:7" x14ac:dyDescent="0.25">
      <c r="A124" s="9" t="s">
        <v>364</v>
      </c>
      <c r="B124" s="211" t="s">
        <v>326</v>
      </c>
      <c r="C124" s="928"/>
      <c r="D124" s="26">
        <f>E124+G124</f>
        <v>0</v>
      </c>
      <c r="E124" s="26">
        <v>0</v>
      </c>
      <c r="F124" s="24">
        <v>0</v>
      </c>
      <c r="G124" s="24">
        <v>0</v>
      </c>
    </row>
    <row r="125" spans="1:7" ht="39.6" x14ac:dyDescent="0.25">
      <c r="A125" s="8" t="s">
        <v>222</v>
      </c>
      <c r="B125" s="148" t="s">
        <v>102</v>
      </c>
      <c r="C125" s="926" t="s">
        <v>134</v>
      </c>
      <c r="D125" s="226">
        <f>D126+D127+D128</f>
        <v>0</v>
      </c>
      <c r="E125" s="226">
        <f>E126+E127+E128</f>
        <v>0</v>
      </c>
      <c r="F125" s="226">
        <f>F126+F127+F128</f>
        <v>0</v>
      </c>
      <c r="G125" s="226">
        <f>G126+G127+G128</f>
        <v>0</v>
      </c>
    </row>
    <row r="126" spans="1:7" x14ac:dyDescent="0.25">
      <c r="A126" s="9" t="s">
        <v>243</v>
      </c>
      <c r="B126" s="191" t="s">
        <v>87</v>
      </c>
      <c r="C126" s="927"/>
      <c r="D126" s="24">
        <f t="shared" ref="D126:D132" si="3">E126+G126</f>
        <v>0</v>
      </c>
      <c r="E126" s="24">
        <v>0</v>
      </c>
      <c r="F126" s="24">
        <v>0</v>
      </c>
      <c r="G126" s="24">
        <v>0</v>
      </c>
    </row>
    <row r="127" spans="1:7" x14ac:dyDescent="0.25">
      <c r="A127" s="9" t="s">
        <v>307</v>
      </c>
      <c r="B127" s="224" t="s">
        <v>88</v>
      </c>
      <c r="C127" s="927"/>
      <c r="D127" s="24">
        <f t="shared" si="3"/>
        <v>0</v>
      </c>
      <c r="E127" s="24">
        <v>0</v>
      </c>
      <c r="F127" s="24">
        <v>0</v>
      </c>
      <c r="G127" s="24">
        <v>0</v>
      </c>
    </row>
    <row r="128" spans="1:7" x14ac:dyDescent="0.25">
      <c r="A128" s="9" t="s">
        <v>307</v>
      </c>
      <c r="B128" s="168" t="s">
        <v>344</v>
      </c>
      <c r="C128" s="928"/>
      <c r="D128" s="24">
        <f t="shared" si="3"/>
        <v>0</v>
      </c>
      <c r="E128" s="24">
        <v>0</v>
      </c>
      <c r="F128" s="24">
        <v>0</v>
      </c>
      <c r="G128" s="24">
        <v>0</v>
      </c>
    </row>
    <row r="129" spans="1:7" ht="26.4" x14ac:dyDescent="0.25">
      <c r="A129" s="8" t="s">
        <v>294</v>
      </c>
      <c r="B129" s="235" t="s">
        <v>179</v>
      </c>
      <c r="C129" s="403" t="s">
        <v>136</v>
      </c>
      <c r="D129" s="341">
        <f t="shared" si="3"/>
        <v>0</v>
      </c>
      <c r="E129" s="25">
        <f>E130</f>
        <v>0</v>
      </c>
      <c r="F129" s="25">
        <f>F130</f>
        <v>0</v>
      </c>
      <c r="G129" s="25">
        <f>G130</f>
        <v>0</v>
      </c>
    </row>
    <row r="130" spans="1:7" ht="16.5" customHeight="1" x14ac:dyDescent="0.3">
      <c r="A130" s="9" t="s">
        <v>355</v>
      </c>
      <c r="B130" s="211" t="s">
        <v>356</v>
      </c>
      <c r="C130" s="233"/>
      <c r="D130" s="373">
        <f t="shared" si="3"/>
        <v>0</v>
      </c>
      <c r="E130" s="26">
        <v>0</v>
      </c>
      <c r="F130" s="24">
        <v>0</v>
      </c>
      <c r="G130" s="24">
        <v>0</v>
      </c>
    </row>
    <row r="131" spans="1:7" x14ac:dyDescent="0.25">
      <c r="A131" s="8" t="s">
        <v>347</v>
      </c>
      <c r="B131" s="17" t="s">
        <v>74</v>
      </c>
      <c r="C131" s="17" t="s">
        <v>131</v>
      </c>
      <c r="D131" s="226">
        <f t="shared" si="3"/>
        <v>0</v>
      </c>
      <c r="E131" s="226">
        <f>E132</f>
        <v>0</v>
      </c>
      <c r="F131" s="226">
        <f>F132</f>
        <v>0</v>
      </c>
      <c r="G131" s="226">
        <f>G132</f>
        <v>0</v>
      </c>
    </row>
    <row r="132" spans="1:7" x14ac:dyDescent="0.25">
      <c r="A132" s="9" t="s">
        <v>309</v>
      </c>
      <c r="B132" s="142" t="s">
        <v>105</v>
      </c>
      <c r="C132" s="17"/>
      <c r="D132" s="226">
        <f t="shared" si="3"/>
        <v>0</v>
      </c>
      <c r="E132" s="24"/>
      <c r="F132" s="24"/>
      <c r="G132" s="24"/>
    </row>
    <row r="133" spans="1:7" x14ac:dyDescent="0.25">
      <c r="A133" s="8" t="s">
        <v>43</v>
      </c>
      <c r="B133" s="17" t="s">
        <v>55</v>
      </c>
      <c r="C133" s="17"/>
      <c r="D133" s="226">
        <f>D134+D139+D145+D143</f>
        <v>0</v>
      </c>
      <c r="E133" s="226">
        <f>E134+E139+E145+E143+E137</f>
        <v>0</v>
      </c>
      <c r="F133" s="226">
        <f>F134+F139+F145+F143+F137</f>
        <v>0</v>
      </c>
      <c r="G133" s="226">
        <f>G134+G139+G145+G143+G137</f>
        <v>0</v>
      </c>
    </row>
    <row r="134" spans="1:7" x14ac:dyDescent="0.25">
      <c r="A134" s="162" t="s">
        <v>45</v>
      </c>
      <c r="B134" s="27" t="s">
        <v>100</v>
      </c>
      <c r="C134" s="17" t="s">
        <v>130</v>
      </c>
      <c r="D134" s="226">
        <f>D135+D136</f>
        <v>0</v>
      </c>
      <c r="E134" s="226">
        <f>E135+E136</f>
        <v>0</v>
      </c>
      <c r="F134" s="226">
        <f>F135+F136</f>
        <v>0</v>
      </c>
      <c r="G134" s="226">
        <f>G135+G136</f>
        <v>0</v>
      </c>
    </row>
    <row r="135" spans="1:7" x14ac:dyDescent="0.25">
      <c r="A135" s="9" t="s">
        <v>306</v>
      </c>
      <c r="B135" s="191" t="s">
        <v>89</v>
      </c>
      <c r="C135" s="15"/>
      <c r="D135" s="24">
        <f>E135+G135</f>
        <v>0</v>
      </c>
      <c r="E135" s="24">
        <v>0</v>
      </c>
      <c r="F135" s="24">
        <v>0</v>
      </c>
      <c r="G135" s="24">
        <v>0</v>
      </c>
    </row>
    <row r="136" spans="1:7" x14ac:dyDescent="0.25">
      <c r="A136" s="9" t="s">
        <v>305</v>
      </c>
      <c r="B136" s="231" t="s">
        <v>115</v>
      </c>
      <c r="C136" s="228"/>
      <c r="D136" s="24">
        <f>E136+G136</f>
        <v>0</v>
      </c>
      <c r="E136" s="24">
        <v>0</v>
      </c>
      <c r="F136" s="24">
        <v>0</v>
      </c>
      <c r="G136" s="24">
        <v>0</v>
      </c>
    </row>
    <row r="137" spans="1:7" ht="26.4" x14ac:dyDescent="0.25">
      <c r="A137" s="8" t="s">
        <v>223</v>
      </c>
      <c r="B137" s="188" t="s">
        <v>101</v>
      </c>
      <c r="C137" s="926" t="s">
        <v>132</v>
      </c>
      <c r="D137" s="25">
        <f>E137+G137</f>
        <v>0</v>
      </c>
      <c r="E137" s="25">
        <f>E138</f>
        <v>0</v>
      </c>
      <c r="F137" s="25">
        <f>F138</f>
        <v>0</v>
      </c>
      <c r="G137" s="25">
        <f>G138</f>
        <v>0</v>
      </c>
    </row>
    <row r="138" spans="1:7" x14ac:dyDescent="0.25">
      <c r="A138" s="9" t="s">
        <v>224</v>
      </c>
      <c r="B138" s="211" t="s">
        <v>326</v>
      </c>
      <c r="C138" s="928"/>
      <c r="D138" s="26">
        <f>E138+G138</f>
        <v>0</v>
      </c>
      <c r="E138" s="26">
        <v>0</v>
      </c>
      <c r="F138" s="24">
        <v>0</v>
      </c>
      <c r="G138" s="24">
        <v>0</v>
      </c>
    </row>
    <row r="139" spans="1:7" ht="39.6" x14ac:dyDescent="0.25">
      <c r="A139" s="8" t="s">
        <v>249</v>
      </c>
      <c r="B139" s="148" t="s">
        <v>102</v>
      </c>
      <c r="C139" s="17" t="s">
        <v>134</v>
      </c>
      <c r="D139" s="226">
        <f>D140+D141+D142</f>
        <v>0</v>
      </c>
      <c r="E139" s="226">
        <f>E140+E141+E142</f>
        <v>0</v>
      </c>
      <c r="F139" s="226">
        <f>F140+F141+F142</f>
        <v>0</v>
      </c>
      <c r="G139" s="226">
        <f>G140+G141+G142</f>
        <v>0</v>
      </c>
    </row>
    <row r="140" spans="1:7" x14ac:dyDescent="0.25">
      <c r="A140" s="9" t="s">
        <v>243</v>
      </c>
      <c r="B140" s="191" t="s">
        <v>87</v>
      </c>
      <c r="C140" s="168"/>
      <c r="D140" s="24">
        <f t="shared" ref="D140:D146" si="4">E140+G140</f>
        <v>0</v>
      </c>
      <c r="E140" s="24">
        <v>0</v>
      </c>
      <c r="F140" s="24">
        <v>0</v>
      </c>
      <c r="G140" s="24">
        <v>0</v>
      </c>
    </row>
    <row r="141" spans="1:7" x14ac:dyDescent="0.25">
      <c r="A141" s="9" t="s">
        <v>307</v>
      </c>
      <c r="B141" s="224" t="s">
        <v>88</v>
      </c>
      <c r="C141" s="168"/>
      <c r="D141" s="24">
        <f t="shared" si="4"/>
        <v>0</v>
      </c>
      <c r="E141" s="24">
        <v>0</v>
      </c>
      <c r="F141" s="24">
        <v>0</v>
      </c>
      <c r="G141" s="24">
        <v>0</v>
      </c>
    </row>
    <row r="142" spans="1:7" x14ac:dyDescent="0.25">
      <c r="A142" s="9" t="s">
        <v>307</v>
      </c>
      <c r="B142" s="178" t="s">
        <v>344</v>
      </c>
      <c r="C142" s="193"/>
      <c r="D142" s="24">
        <f t="shared" si="4"/>
        <v>0</v>
      </c>
      <c r="E142" s="24">
        <v>0</v>
      </c>
      <c r="F142" s="24">
        <v>0</v>
      </c>
      <c r="G142" s="24">
        <v>0</v>
      </c>
    </row>
    <row r="143" spans="1:7" ht="27" x14ac:dyDescent="0.3">
      <c r="A143" s="162" t="s">
        <v>258</v>
      </c>
      <c r="B143" s="153" t="s">
        <v>179</v>
      </c>
      <c r="C143" s="232" t="s">
        <v>136</v>
      </c>
      <c r="D143" s="341">
        <f t="shared" si="4"/>
        <v>0</v>
      </c>
      <c r="E143" s="25">
        <f>E144</f>
        <v>0</v>
      </c>
      <c r="F143" s="25">
        <f>F144</f>
        <v>0</v>
      </c>
      <c r="G143" s="25">
        <f>G144</f>
        <v>0</v>
      </c>
    </row>
    <row r="144" spans="1:7" ht="15.6" x14ac:dyDescent="0.3">
      <c r="A144" s="236" t="s">
        <v>355</v>
      </c>
      <c r="B144" s="211" t="s">
        <v>356</v>
      </c>
      <c r="C144" s="233"/>
      <c r="D144" s="373">
        <f t="shared" si="4"/>
        <v>0</v>
      </c>
      <c r="E144" s="26">
        <v>0</v>
      </c>
      <c r="F144" s="24">
        <v>0</v>
      </c>
      <c r="G144" s="24">
        <v>0</v>
      </c>
    </row>
    <row r="145" spans="1:7" x14ac:dyDescent="0.25">
      <c r="A145" s="162" t="s">
        <v>260</v>
      </c>
      <c r="B145" s="17" t="s">
        <v>74</v>
      </c>
      <c r="C145" s="17" t="s">
        <v>131</v>
      </c>
      <c r="D145" s="341">
        <f t="shared" si="4"/>
        <v>0</v>
      </c>
      <c r="E145" s="226">
        <f>E146</f>
        <v>0</v>
      </c>
      <c r="F145" s="226">
        <f>F146</f>
        <v>0</v>
      </c>
      <c r="G145" s="226">
        <f>G146</f>
        <v>0</v>
      </c>
    </row>
    <row r="146" spans="1:7" x14ac:dyDescent="0.25">
      <c r="A146" s="9" t="s">
        <v>309</v>
      </c>
      <c r="B146" s="142" t="s">
        <v>105</v>
      </c>
      <c r="C146" s="17"/>
      <c r="D146" s="373">
        <f t="shared" si="4"/>
        <v>0</v>
      </c>
      <c r="E146" s="24">
        <v>0</v>
      </c>
      <c r="F146" s="24">
        <v>0</v>
      </c>
      <c r="G146" s="24">
        <v>0</v>
      </c>
    </row>
    <row r="147" spans="1:7" x14ac:dyDescent="0.25">
      <c r="A147" s="162" t="s">
        <v>46</v>
      </c>
      <c r="B147" s="17" t="s">
        <v>59</v>
      </c>
      <c r="C147" s="17"/>
      <c r="D147" s="341">
        <f>E147+G147</f>
        <v>0</v>
      </c>
      <c r="E147" s="25">
        <f>E150+E159+E157+E155+E148</f>
        <v>0</v>
      </c>
      <c r="F147" s="25">
        <f>F150+F159+F157+F155+F148</f>
        <v>0</v>
      </c>
      <c r="G147" s="25">
        <f>G150+G159+G157+G155+G148</f>
        <v>0</v>
      </c>
    </row>
    <row r="148" spans="1:7" ht="26.4" x14ac:dyDescent="0.25">
      <c r="A148" s="162" t="s">
        <v>47</v>
      </c>
      <c r="B148" s="188" t="s">
        <v>101</v>
      </c>
      <c r="C148" s="926" t="s">
        <v>132</v>
      </c>
      <c r="D148" s="367">
        <f>E148+G148</f>
        <v>0</v>
      </c>
      <c r="E148" s="25">
        <f>E149</f>
        <v>0</v>
      </c>
      <c r="F148" s="25">
        <f>F149</f>
        <v>0</v>
      </c>
      <c r="G148" s="25">
        <f>G149</f>
        <v>0</v>
      </c>
    </row>
    <row r="149" spans="1:7" x14ac:dyDescent="0.25">
      <c r="A149" s="162" t="s">
        <v>116</v>
      </c>
      <c r="B149" s="211" t="s">
        <v>326</v>
      </c>
      <c r="C149" s="928"/>
      <c r="D149" s="372">
        <f>E149+G149</f>
        <v>0</v>
      </c>
      <c r="E149" s="26">
        <v>0</v>
      </c>
      <c r="F149" s="24">
        <v>0</v>
      </c>
      <c r="G149" s="24">
        <v>0</v>
      </c>
    </row>
    <row r="150" spans="1:7" ht="39.6" x14ac:dyDescent="0.25">
      <c r="A150" s="8" t="s">
        <v>48</v>
      </c>
      <c r="B150" s="188" t="s">
        <v>102</v>
      </c>
      <c r="C150" s="17" t="s">
        <v>134</v>
      </c>
      <c r="D150" s="367">
        <f>D151+D152+D153+D154</f>
        <v>0</v>
      </c>
      <c r="E150" s="25">
        <f>E151+E152+E153+E154</f>
        <v>0</v>
      </c>
      <c r="F150" s="25">
        <f>F151+F152+F153+F154</f>
        <v>0</v>
      </c>
      <c r="G150" s="25">
        <f>G151+G152+G153+G154</f>
        <v>0</v>
      </c>
    </row>
    <row r="151" spans="1:7" x14ac:dyDescent="0.25">
      <c r="A151" s="9" t="s">
        <v>243</v>
      </c>
      <c r="B151" s="191" t="s">
        <v>87</v>
      </c>
      <c r="C151" s="193"/>
      <c r="D151" s="373">
        <f t="shared" ref="D151:D160" si="5">E151+G151</f>
        <v>0</v>
      </c>
      <c r="E151" s="24">
        <v>0</v>
      </c>
      <c r="F151" s="24">
        <v>0</v>
      </c>
      <c r="G151" s="24">
        <v>0</v>
      </c>
    </row>
    <row r="152" spans="1:7" x14ac:dyDescent="0.25">
      <c r="A152" s="9" t="s">
        <v>307</v>
      </c>
      <c r="B152" s="168" t="s">
        <v>88</v>
      </c>
      <c r="C152" s="193"/>
      <c r="D152" s="373">
        <f>E152+G152</f>
        <v>0</v>
      </c>
      <c r="E152" s="24">
        <v>0</v>
      </c>
      <c r="F152" s="24">
        <v>0</v>
      </c>
      <c r="G152" s="24">
        <v>0</v>
      </c>
    </row>
    <row r="153" spans="1:7" x14ac:dyDescent="0.25">
      <c r="A153" s="9" t="s">
        <v>307</v>
      </c>
      <c r="B153" s="168" t="s">
        <v>344</v>
      </c>
      <c r="C153" s="193"/>
      <c r="D153" s="373">
        <f t="shared" si="5"/>
        <v>0</v>
      </c>
      <c r="E153" s="24">
        <v>0</v>
      </c>
      <c r="F153" s="24">
        <v>0</v>
      </c>
      <c r="G153" s="24">
        <v>0</v>
      </c>
    </row>
    <row r="154" spans="1:7" ht="12.75" customHeight="1" x14ac:dyDescent="0.25">
      <c r="A154" s="270" t="s">
        <v>308</v>
      </c>
      <c r="B154" s="224" t="s">
        <v>90</v>
      </c>
      <c r="C154" s="193"/>
      <c r="D154" s="373">
        <f t="shared" si="5"/>
        <v>0</v>
      </c>
      <c r="E154" s="24">
        <v>0</v>
      </c>
      <c r="F154" s="24">
        <v>0</v>
      </c>
      <c r="G154" s="24">
        <v>0</v>
      </c>
    </row>
    <row r="155" spans="1:7" ht="12.75" customHeight="1" x14ac:dyDescent="0.3">
      <c r="A155" s="237" t="s">
        <v>227</v>
      </c>
      <c r="B155" s="153" t="s">
        <v>179</v>
      </c>
      <c r="C155" s="232" t="s">
        <v>136</v>
      </c>
      <c r="D155" s="341">
        <f t="shared" si="5"/>
        <v>0</v>
      </c>
      <c r="E155" s="25">
        <f>E156</f>
        <v>0</v>
      </c>
      <c r="F155" s="25">
        <f>F156</f>
        <v>0</v>
      </c>
      <c r="G155" s="25">
        <f>G156</f>
        <v>0</v>
      </c>
    </row>
    <row r="156" spans="1:7" ht="12.75" customHeight="1" x14ac:dyDescent="0.3">
      <c r="A156" s="236" t="s">
        <v>355</v>
      </c>
      <c r="B156" s="178" t="s">
        <v>356</v>
      </c>
      <c r="C156" s="233"/>
      <c r="D156" s="373">
        <f t="shared" si="5"/>
        <v>0</v>
      </c>
      <c r="E156" s="26">
        <v>0</v>
      </c>
      <c r="F156" s="24">
        <v>0</v>
      </c>
      <c r="G156" s="24">
        <v>0</v>
      </c>
    </row>
    <row r="157" spans="1:7" x14ac:dyDescent="0.25">
      <c r="A157" s="8" t="s">
        <v>228</v>
      </c>
      <c r="B157" s="213" t="s">
        <v>342</v>
      </c>
      <c r="C157" s="238" t="s">
        <v>433</v>
      </c>
      <c r="D157" s="341">
        <f>E157+G157</f>
        <v>0</v>
      </c>
      <c r="E157" s="226">
        <f>E158</f>
        <v>0</v>
      </c>
      <c r="F157" s="226">
        <f>F158</f>
        <v>0</v>
      </c>
      <c r="G157" s="226">
        <f>G158</f>
        <v>0</v>
      </c>
    </row>
    <row r="158" spans="1:7" x14ac:dyDescent="0.25">
      <c r="A158" s="162"/>
      <c r="B158" s="405" t="s">
        <v>387</v>
      </c>
      <c r="C158" s="238"/>
      <c r="D158" s="373">
        <f>E158+G158</f>
        <v>0</v>
      </c>
      <c r="E158" s="373">
        <v>0</v>
      </c>
      <c r="F158" s="373">
        <v>0</v>
      </c>
      <c r="G158" s="373">
        <v>0</v>
      </c>
    </row>
    <row r="159" spans="1:7" x14ac:dyDescent="0.25">
      <c r="A159" s="162" t="s">
        <v>386</v>
      </c>
      <c r="B159" s="17" t="s">
        <v>74</v>
      </c>
      <c r="C159" s="17" t="s">
        <v>131</v>
      </c>
      <c r="D159" s="341">
        <f t="shared" si="5"/>
        <v>0</v>
      </c>
      <c r="E159" s="226">
        <f>E160</f>
        <v>0</v>
      </c>
      <c r="F159" s="226">
        <f>F160</f>
        <v>0</v>
      </c>
      <c r="G159" s="226">
        <f>G160</f>
        <v>0</v>
      </c>
    </row>
    <row r="160" spans="1:7" x14ac:dyDescent="0.25">
      <c r="A160" s="236" t="s">
        <v>309</v>
      </c>
      <c r="B160" s="142" t="s">
        <v>105</v>
      </c>
      <c r="C160" s="17"/>
      <c r="D160" s="373">
        <f t="shared" si="5"/>
        <v>0</v>
      </c>
      <c r="E160" s="24">
        <v>0</v>
      </c>
      <c r="F160" s="24">
        <v>0</v>
      </c>
      <c r="G160" s="24">
        <v>0</v>
      </c>
    </row>
    <row r="161" spans="1:7" x14ac:dyDescent="0.25">
      <c r="A161" s="162" t="s">
        <v>49</v>
      </c>
      <c r="B161" s="17" t="s">
        <v>6</v>
      </c>
      <c r="C161" s="17"/>
      <c r="D161" s="341">
        <f t="shared" ref="D161:D166" si="6">E161+G161</f>
        <v>0</v>
      </c>
      <c r="E161" s="226">
        <f>E167+E173+E162+E171+E165</f>
        <v>0</v>
      </c>
      <c r="F161" s="226">
        <f>F167+F173+F162+F171+F165</f>
        <v>0</v>
      </c>
      <c r="G161" s="226">
        <f>G167+G173+G162+G171+G165</f>
        <v>0</v>
      </c>
    </row>
    <row r="162" spans="1:7" x14ac:dyDescent="0.25">
      <c r="A162" s="162" t="s">
        <v>51</v>
      </c>
      <c r="B162" s="27" t="s">
        <v>100</v>
      </c>
      <c r="C162" s="17" t="s">
        <v>130</v>
      </c>
      <c r="D162" s="369">
        <f t="shared" si="6"/>
        <v>0</v>
      </c>
      <c r="E162" s="226">
        <f>E163+E164</f>
        <v>0</v>
      </c>
      <c r="F162" s="226">
        <f>F163+F164</f>
        <v>0</v>
      </c>
      <c r="G162" s="226">
        <f>G163+G164</f>
        <v>0</v>
      </c>
    </row>
    <row r="163" spans="1:7" x14ac:dyDescent="0.25">
      <c r="A163" s="9" t="s">
        <v>306</v>
      </c>
      <c r="B163" s="191" t="s">
        <v>89</v>
      </c>
      <c r="C163" s="239"/>
      <c r="D163" s="373">
        <f t="shared" si="6"/>
        <v>0</v>
      </c>
      <c r="E163" s="163">
        <v>0</v>
      </c>
      <c r="F163" s="373">
        <v>0</v>
      </c>
      <c r="G163" s="373">
        <v>0</v>
      </c>
    </row>
    <row r="164" spans="1:7" x14ac:dyDescent="0.25">
      <c r="A164" s="9" t="s">
        <v>305</v>
      </c>
      <c r="B164" s="231" t="s">
        <v>115</v>
      </c>
      <c r="C164" s="240"/>
      <c r="D164" s="373">
        <f t="shared" si="6"/>
        <v>0</v>
      </c>
      <c r="E164" s="163">
        <v>0</v>
      </c>
      <c r="F164" s="373">
        <v>0</v>
      </c>
      <c r="G164" s="373">
        <v>0</v>
      </c>
    </row>
    <row r="165" spans="1:7" ht="26.4" x14ac:dyDescent="0.25">
      <c r="A165" s="8" t="s">
        <v>52</v>
      </c>
      <c r="B165" s="188" t="s">
        <v>101</v>
      </c>
      <c r="C165" s="926" t="s">
        <v>132</v>
      </c>
      <c r="D165" s="367">
        <f t="shared" si="6"/>
        <v>0</v>
      </c>
      <c r="E165" s="25">
        <f>E166</f>
        <v>0</v>
      </c>
      <c r="F165" s="25">
        <f>F166</f>
        <v>0</v>
      </c>
      <c r="G165" s="25">
        <f>G166</f>
        <v>0</v>
      </c>
    </row>
    <row r="166" spans="1:7" x14ac:dyDescent="0.25">
      <c r="A166" s="9" t="s">
        <v>119</v>
      </c>
      <c r="B166" s="211" t="s">
        <v>326</v>
      </c>
      <c r="C166" s="928"/>
      <c r="D166" s="372">
        <f t="shared" si="6"/>
        <v>0</v>
      </c>
      <c r="E166" s="26">
        <v>0</v>
      </c>
      <c r="F166" s="24">
        <v>0</v>
      </c>
      <c r="G166" s="24">
        <v>0</v>
      </c>
    </row>
    <row r="167" spans="1:7" ht="39.6" x14ac:dyDescent="0.25">
      <c r="A167" s="8" t="s">
        <v>53</v>
      </c>
      <c r="B167" s="188" t="s">
        <v>102</v>
      </c>
      <c r="C167" s="17" t="s">
        <v>134</v>
      </c>
      <c r="D167" s="341">
        <f>D168+D169+D170</f>
        <v>0</v>
      </c>
      <c r="E167" s="226">
        <f>E168+E169+E170</f>
        <v>0</v>
      </c>
      <c r="F167" s="226">
        <f>F168+F169+F170</f>
        <v>0</v>
      </c>
      <c r="G167" s="226">
        <f>G168+G169+G170</f>
        <v>0</v>
      </c>
    </row>
    <row r="168" spans="1:7" x14ac:dyDescent="0.25">
      <c r="A168" s="9" t="s">
        <v>243</v>
      </c>
      <c r="B168" s="191" t="s">
        <v>87</v>
      </c>
      <c r="C168" s="193"/>
      <c r="D168" s="373">
        <f t="shared" ref="D168:D174" si="7">E168+G168</f>
        <v>0</v>
      </c>
      <c r="E168" s="24">
        <v>0</v>
      </c>
      <c r="F168" s="24">
        <v>0</v>
      </c>
      <c r="G168" s="24">
        <v>0</v>
      </c>
    </row>
    <row r="169" spans="1:7" x14ac:dyDescent="0.25">
      <c r="A169" s="9" t="s">
        <v>307</v>
      </c>
      <c r="B169" s="168" t="s">
        <v>88</v>
      </c>
      <c r="C169" s="193"/>
      <c r="D169" s="373">
        <f t="shared" si="7"/>
        <v>0</v>
      </c>
      <c r="E169" s="24">
        <v>0</v>
      </c>
      <c r="F169" s="24">
        <v>0</v>
      </c>
      <c r="G169" s="24">
        <v>0</v>
      </c>
    </row>
    <row r="170" spans="1:7" ht="15" customHeight="1" x14ac:dyDescent="0.25">
      <c r="A170" s="9" t="s">
        <v>307</v>
      </c>
      <c r="B170" s="168" t="s">
        <v>344</v>
      </c>
      <c r="C170" s="193"/>
      <c r="D170" s="373">
        <f t="shared" si="7"/>
        <v>0</v>
      </c>
      <c r="E170" s="24">
        <v>0</v>
      </c>
      <c r="F170" s="24">
        <v>0</v>
      </c>
      <c r="G170" s="24">
        <v>0</v>
      </c>
    </row>
    <row r="171" spans="1:7" ht="27.75" customHeight="1" x14ac:dyDescent="0.3">
      <c r="A171" s="162" t="s">
        <v>193</v>
      </c>
      <c r="B171" s="235" t="s">
        <v>179</v>
      </c>
      <c r="C171" s="232" t="s">
        <v>136</v>
      </c>
      <c r="D171" s="341">
        <f t="shared" si="7"/>
        <v>0</v>
      </c>
      <c r="E171" s="25">
        <f>E172</f>
        <v>0</v>
      </c>
      <c r="F171" s="25">
        <f>F172</f>
        <v>0</v>
      </c>
      <c r="G171" s="25">
        <f>G172</f>
        <v>0</v>
      </c>
    </row>
    <row r="172" spans="1:7" ht="15" customHeight="1" x14ac:dyDescent="0.3">
      <c r="A172" s="236" t="s">
        <v>355</v>
      </c>
      <c r="B172" s="211" t="s">
        <v>356</v>
      </c>
      <c r="C172" s="233"/>
      <c r="D172" s="373">
        <f t="shared" si="7"/>
        <v>0</v>
      </c>
      <c r="E172" s="26">
        <v>0</v>
      </c>
      <c r="F172" s="24">
        <v>0</v>
      </c>
      <c r="G172" s="24">
        <v>0</v>
      </c>
    </row>
    <row r="173" spans="1:7" x14ac:dyDescent="0.25">
      <c r="A173" s="162" t="s">
        <v>373</v>
      </c>
      <c r="B173" s="17" t="s">
        <v>74</v>
      </c>
      <c r="C173" s="17" t="s">
        <v>131</v>
      </c>
      <c r="D173" s="341">
        <f t="shared" si="7"/>
        <v>0</v>
      </c>
      <c r="E173" s="226">
        <f>E174</f>
        <v>0</v>
      </c>
      <c r="F173" s="226">
        <f>F174</f>
        <v>0</v>
      </c>
      <c r="G173" s="226">
        <f>G174</f>
        <v>0</v>
      </c>
    </row>
    <row r="174" spans="1:7" x14ac:dyDescent="0.25">
      <c r="A174" s="9" t="s">
        <v>309</v>
      </c>
      <c r="B174" s="142" t="s">
        <v>105</v>
      </c>
      <c r="C174" s="213"/>
      <c r="D174" s="375">
        <f t="shared" si="7"/>
        <v>0</v>
      </c>
      <c r="E174" s="365">
        <v>0</v>
      </c>
      <c r="F174" s="365">
        <v>0</v>
      </c>
      <c r="G174" s="365">
        <v>0</v>
      </c>
    </row>
    <row r="175" spans="1:7" x14ac:dyDescent="0.25">
      <c r="A175" s="9" t="s">
        <v>54</v>
      </c>
      <c r="B175" s="17" t="s">
        <v>7</v>
      </c>
      <c r="C175" s="17"/>
      <c r="D175" s="369">
        <f>E175+G175</f>
        <v>0</v>
      </c>
      <c r="E175" s="209">
        <f>E176+E181+E1784+E186</f>
        <v>0</v>
      </c>
      <c r="F175" s="209">
        <f>F176+F181+F1784+F186</f>
        <v>0</v>
      </c>
      <c r="G175" s="209">
        <f>G176+G181+G1784+G186</f>
        <v>0</v>
      </c>
    </row>
    <row r="176" spans="1:7" x14ac:dyDescent="0.25">
      <c r="A176" s="8" t="s">
        <v>56</v>
      </c>
      <c r="B176" s="27" t="s">
        <v>100</v>
      </c>
      <c r="C176" s="15" t="s">
        <v>130</v>
      </c>
      <c r="D176" s="341">
        <f>D177+D178+D179</f>
        <v>0</v>
      </c>
      <c r="E176" s="25">
        <f>E177+E178</f>
        <v>0</v>
      </c>
      <c r="F176" s="25">
        <f>F177+F178</f>
        <v>0</v>
      </c>
      <c r="G176" s="25">
        <f>G177+G178</f>
        <v>0</v>
      </c>
    </row>
    <row r="177" spans="1:7" x14ac:dyDescent="0.25">
      <c r="A177" s="9" t="s">
        <v>306</v>
      </c>
      <c r="B177" s="263" t="s">
        <v>89</v>
      </c>
      <c r="C177" s="15"/>
      <c r="D177" s="250">
        <f t="shared" ref="D177:D184" si="8">E177+G177</f>
        <v>0</v>
      </c>
      <c r="E177" s="26">
        <v>0</v>
      </c>
      <c r="F177" s="24">
        <v>0</v>
      </c>
      <c r="G177" s="24">
        <v>0</v>
      </c>
    </row>
    <row r="178" spans="1:7" x14ac:dyDescent="0.25">
      <c r="A178" s="9" t="s">
        <v>305</v>
      </c>
      <c r="B178" s="264" t="s">
        <v>141</v>
      </c>
      <c r="C178" s="213"/>
      <c r="D178" s="250">
        <f t="shared" si="8"/>
        <v>0</v>
      </c>
      <c r="E178" s="26">
        <v>0</v>
      </c>
      <c r="F178" s="24">
        <v>0</v>
      </c>
      <c r="G178" s="24">
        <v>0</v>
      </c>
    </row>
    <row r="179" spans="1:7" ht="26.4" x14ac:dyDescent="0.25">
      <c r="A179" s="8" t="s">
        <v>57</v>
      </c>
      <c r="B179" s="152" t="s">
        <v>101</v>
      </c>
      <c r="C179" s="926" t="s">
        <v>132</v>
      </c>
      <c r="D179" s="404">
        <f t="shared" si="8"/>
        <v>0</v>
      </c>
      <c r="E179" s="25">
        <f>E180</f>
        <v>0</v>
      </c>
      <c r="F179" s="25">
        <f>F180</f>
        <v>0</v>
      </c>
      <c r="G179" s="25">
        <f>G180</f>
        <v>0</v>
      </c>
    </row>
    <row r="180" spans="1:7" x14ac:dyDescent="0.25">
      <c r="A180" s="9" t="s">
        <v>122</v>
      </c>
      <c r="B180" s="211" t="s">
        <v>326</v>
      </c>
      <c r="C180" s="928"/>
      <c r="D180" s="372">
        <f t="shared" si="8"/>
        <v>0</v>
      </c>
      <c r="E180" s="26">
        <v>0</v>
      </c>
      <c r="F180" s="24">
        <v>0</v>
      </c>
      <c r="G180" s="24">
        <v>0</v>
      </c>
    </row>
    <row r="181" spans="1:7" ht="39.6" x14ac:dyDescent="0.25">
      <c r="A181" s="8" t="s">
        <v>194</v>
      </c>
      <c r="B181" s="188" t="s">
        <v>102</v>
      </c>
      <c r="C181" s="228" t="s">
        <v>134</v>
      </c>
      <c r="D181" s="367">
        <f t="shared" si="8"/>
        <v>0</v>
      </c>
      <c r="E181" s="25">
        <f>E182+E183+E184+E185</f>
        <v>0</v>
      </c>
      <c r="F181" s="25">
        <f>F182+F183+F184+F185</f>
        <v>0</v>
      </c>
      <c r="G181" s="25">
        <f>G182+G183+G184+G185</f>
        <v>0</v>
      </c>
    </row>
    <row r="182" spans="1:7" x14ac:dyDescent="0.25">
      <c r="A182" s="9" t="s">
        <v>243</v>
      </c>
      <c r="B182" s="263" t="s">
        <v>87</v>
      </c>
      <c r="C182" s="191"/>
      <c r="D182" s="341">
        <f t="shared" si="8"/>
        <v>0</v>
      </c>
      <c r="E182" s="26">
        <v>0</v>
      </c>
      <c r="F182" s="24">
        <v>0</v>
      </c>
      <c r="G182" s="24">
        <v>0</v>
      </c>
    </row>
    <row r="183" spans="1:7" x14ac:dyDescent="0.25">
      <c r="A183" s="9" t="s">
        <v>307</v>
      </c>
      <c r="B183" s="211" t="s">
        <v>88</v>
      </c>
      <c r="C183" s="168"/>
      <c r="D183" s="341">
        <f t="shared" si="8"/>
        <v>0</v>
      </c>
      <c r="E183" s="26">
        <v>0</v>
      </c>
      <c r="F183" s="24">
        <v>0</v>
      </c>
      <c r="G183" s="24">
        <v>0</v>
      </c>
    </row>
    <row r="184" spans="1:7" ht="15.6" x14ac:dyDescent="0.3">
      <c r="A184" s="9" t="s">
        <v>307</v>
      </c>
      <c r="B184" s="211" t="s">
        <v>344</v>
      </c>
      <c r="C184" s="265"/>
      <c r="D184" s="341">
        <f t="shared" si="8"/>
        <v>0</v>
      </c>
      <c r="E184" s="26">
        <v>0</v>
      </c>
      <c r="F184" s="24">
        <v>0</v>
      </c>
      <c r="G184" s="24">
        <v>0</v>
      </c>
    </row>
    <row r="185" spans="1:7" ht="15.6" x14ac:dyDescent="0.3">
      <c r="A185" s="167" t="s">
        <v>152</v>
      </c>
      <c r="B185" s="203" t="s">
        <v>161</v>
      </c>
      <c r="C185" s="266"/>
      <c r="D185" s="341">
        <f>E185+G185</f>
        <v>0</v>
      </c>
      <c r="E185" s="26">
        <v>0</v>
      </c>
      <c r="F185" s="24">
        <v>0</v>
      </c>
      <c r="G185" s="24">
        <v>0</v>
      </c>
    </row>
    <row r="186" spans="1:7" ht="27" x14ac:dyDescent="0.3">
      <c r="A186" s="8" t="s">
        <v>195</v>
      </c>
      <c r="B186" s="153" t="s">
        <v>179</v>
      </c>
      <c r="C186" s="232" t="s">
        <v>136</v>
      </c>
      <c r="D186" s="373">
        <f>E186+G186</f>
        <v>0</v>
      </c>
      <c r="E186" s="25">
        <f>E187</f>
        <v>0</v>
      </c>
      <c r="F186" s="25">
        <f>F187</f>
        <v>0</v>
      </c>
      <c r="G186" s="25">
        <f>G187</f>
        <v>0</v>
      </c>
    </row>
    <row r="187" spans="1:7" ht="15.6" x14ac:dyDescent="0.3">
      <c r="A187" s="236" t="s">
        <v>355</v>
      </c>
      <c r="B187" s="211" t="s">
        <v>356</v>
      </c>
      <c r="C187" s="233"/>
      <c r="D187" s="373">
        <f>E187+G187</f>
        <v>0</v>
      </c>
      <c r="E187" s="26">
        <v>0</v>
      </c>
      <c r="F187" s="24">
        <v>0</v>
      </c>
      <c r="G187" s="24">
        <v>0</v>
      </c>
    </row>
    <row r="188" spans="1:7" x14ac:dyDescent="0.25">
      <c r="A188" s="8" t="s">
        <v>317</v>
      </c>
      <c r="B188" s="17" t="s">
        <v>74</v>
      </c>
      <c r="C188" s="17" t="s">
        <v>131</v>
      </c>
      <c r="D188" s="341">
        <f>E188+G188</f>
        <v>0</v>
      </c>
      <c r="E188" s="25">
        <f>E189</f>
        <v>0</v>
      </c>
      <c r="F188" s="25">
        <f>F189</f>
        <v>0</v>
      </c>
      <c r="G188" s="25">
        <f>G189</f>
        <v>0</v>
      </c>
    </row>
    <row r="189" spans="1:7" x14ac:dyDescent="0.25">
      <c r="A189" s="9" t="s">
        <v>309</v>
      </c>
      <c r="B189" s="142" t="s">
        <v>105</v>
      </c>
      <c r="C189" s="213"/>
      <c r="D189" s="373">
        <f>E189+G189</f>
        <v>0</v>
      </c>
      <c r="E189" s="374">
        <v>0</v>
      </c>
      <c r="F189" s="375">
        <v>0</v>
      </c>
      <c r="G189" s="375">
        <v>0</v>
      </c>
    </row>
    <row r="190" spans="1:7" x14ac:dyDescent="0.25">
      <c r="A190" s="225" t="s">
        <v>58</v>
      </c>
      <c r="B190" s="17" t="s">
        <v>352</v>
      </c>
      <c r="C190" s="178"/>
      <c r="D190" s="341">
        <f>D191+D196+D203+D205+D194</f>
        <v>0</v>
      </c>
      <c r="E190" s="226">
        <f>E191+E196+E203+E205+E194</f>
        <v>0</v>
      </c>
      <c r="F190" s="226">
        <f>F191+F196+F203+F205+F194</f>
        <v>0</v>
      </c>
      <c r="G190" s="226">
        <f>G191+G196+G203+G205+G194</f>
        <v>0</v>
      </c>
    </row>
    <row r="191" spans="1:7" x14ac:dyDescent="0.25">
      <c r="A191" s="8" t="s">
        <v>60</v>
      </c>
      <c r="B191" s="27" t="s">
        <v>100</v>
      </c>
      <c r="C191" s="17" t="s">
        <v>130</v>
      </c>
      <c r="D191" s="370">
        <f>D120+D134+D176+D162</f>
        <v>0</v>
      </c>
      <c r="E191" s="170">
        <f>E120+E134+E176+E162</f>
        <v>0</v>
      </c>
      <c r="F191" s="170">
        <f>F120+F134+F176+F162</f>
        <v>0</v>
      </c>
      <c r="G191" s="170">
        <f>G120+G134+G176+G162</f>
        <v>0</v>
      </c>
    </row>
    <row r="192" spans="1:7" x14ac:dyDescent="0.25">
      <c r="A192" s="9" t="s">
        <v>306</v>
      </c>
      <c r="B192" s="211" t="s">
        <v>89</v>
      </c>
      <c r="C192" s="191"/>
      <c r="D192" s="373">
        <f>E192+G192</f>
        <v>0</v>
      </c>
      <c r="E192" s="24">
        <f t="shared" ref="E192:G193" si="9">E121+E135+E177+E163</f>
        <v>0</v>
      </c>
      <c r="F192" s="24">
        <f t="shared" si="9"/>
        <v>0</v>
      </c>
      <c r="G192" s="24">
        <f t="shared" si="9"/>
        <v>0</v>
      </c>
    </row>
    <row r="193" spans="1:12" x14ac:dyDescent="0.25">
      <c r="A193" s="9" t="s">
        <v>305</v>
      </c>
      <c r="B193" s="211" t="s">
        <v>115</v>
      </c>
      <c r="C193" s="168"/>
      <c r="D193" s="373">
        <f>E193+G193</f>
        <v>0</v>
      </c>
      <c r="E193" s="24">
        <f t="shared" si="9"/>
        <v>0</v>
      </c>
      <c r="F193" s="24">
        <f t="shared" si="9"/>
        <v>0</v>
      </c>
      <c r="G193" s="24">
        <f t="shared" si="9"/>
        <v>0</v>
      </c>
    </row>
    <row r="194" spans="1:12" ht="26.4" x14ac:dyDescent="0.25">
      <c r="A194" s="242" t="s">
        <v>61</v>
      </c>
      <c r="B194" s="188" t="s">
        <v>101</v>
      </c>
      <c r="C194" s="168"/>
      <c r="D194" s="341">
        <f>D195</f>
        <v>0</v>
      </c>
      <c r="E194" s="226">
        <f>E195</f>
        <v>0</v>
      </c>
      <c r="F194" s="226">
        <f>F195</f>
        <v>0</v>
      </c>
      <c r="G194" s="226">
        <f>G195</f>
        <v>0</v>
      </c>
    </row>
    <row r="195" spans="1:12" x14ac:dyDescent="0.25">
      <c r="A195" s="246" t="s">
        <v>377</v>
      </c>
      <c r="B195" s="211" t="s">
        <v>326</v>
      </c>
      <c r="C195" s="168"/>
      <c r="D195" s="373">
        <f>E195+G195</f>
        <v>0</v>
      </c>
      <c r="E195" s="24">
        <f>E124+E138+E149+E166+E180</f>
        <v>0</v>
      </c>
      <c r="F195" s="24">
        <f>F124+F138+F149+F166+F180</f>
        <v>0</v>
      </c>
      <c r="G195" s="24">
        <f>G124+G138+G149+G166+G180</f>
        <v>0</v>
      </c>
    </row>
    <row r="196" spans="1:12" ht="39.6" x14ac:dyDescent="0.25">
      <c r="A196" s="242" t="s">
        <v>61</v>
      </c>
      <c r="B196" s="188" t="s">
        <v>102</v>
      </c>
      <c r="C196" s="15" t="s">
        <v>134</v>
      </c>
      <c r="D196" s="341">
        <f>D197+D198+D199+D200</f>
        <v>0</v>
      </c>
      <c r="E196" s="226">
        <f>E197+E198+E199+E200</f>
        <v>0</v>
      </c>
      <c r="F196" s="226">
        <f>F197+F198+F199+F200</f>
        <v>0</v>
      </c>
      <c r="G196" s="226">
        <f>G197+G198+G199+G200</f>
        <v>0</v>
      </c>
    </row>
    <row r="197" spans="1:12" x14ac:dyDescent="0.25">
      <c r="A197" s="167" t="s">
        <v>243</v>
      </c>
      <c r="B197" s="191" t="s">
        <v>87</v>
      </c>
      <c r="C197" s="243"/>
      <c r="D197" s="373">
        <f>E197+G197</f>
        <v>0</v>
      </c>
      <c r="E197" s="24">
        <f>E126+E140+E151+E168+E182</f>
        <v>0</v>
      </c>
      <c r="F197" s="24">
        <f>F126+F140+F151+F168+F182</f>
        <v>0</v>
      </c>
      <c r="G197" s="24">
        <f>G126+G140+G151+G168+G183</f>
        <v>0</v>
      </c>
    </row>
    <row r="198" spans="1:12" x14ac:dyDescent="0.25">
      <c r="A198" s="167" t="s">
        <v>307</v>
      </c>
      <c r="B198" s="168" t="s">
        <v>88</v>
      </c>
      <c r="C198" s="244"/>
      <c r="D198" s="373">
        <f t="shared" ref="D198:D204" si="10">E198+G198</f>
        <v>0</v>
      </c>
      <c r="E198" s="24">
        <f>E127+E141+E169+E183+E152</f>
        <v>0</v>
      </c>
      <c r="F198" s="24">
        <f>F127+F141+F152+F169+F183</f>
        <v>0</v>
      </c>
      <c r="G198" s="24">
        <f>G127+G141+G152+G169+G184</f>
        <v>0</v>
      </c>
      <c r="L198" s="2" t="s">
        <v>91</v>
      </c>
    </row>
    <row r="199" spans="1:12" x14ac:dyDescent="0.25">
      <c r="A199" s="167" t="s">
        <v>308</v>
      </c>
      <c r="B199" s="168" t="s">
        <v>90</v>
      </c>
      <c r="C199" s="245"/>
      <c r="D199" s="373">
        <f t="shared" si="10"/>
        <v>0</v>
      </c>
      <c r="E199" s="24">
        <f>E132+E146+E157+E173+E189</f>
        <v>0</v>
      </c>
      <c r="F199" s="24">
        <f>F132+F146+F157+F173+F189</f>
        <v>0</v>
      </c>
      <c r="G199" s="24">
        <f>G132+G146+G157+G173+G189</f>
        <v>0</v>
      </c>
    </row>
    <row r="200" spans="1:12" x14ac:dyDescent="0.25">
      <c r="A200" s="246" t="s">
        <v>152</v>
      </c>
      <c r="B200" s="224" t="s">
        <v>161</v>
      </c>
      <c r="C200" s="245"/>
      <c r="D200" s="373">
        <f t="shared" si="10"/>
        <v>0</v>
      </c>
      <c r="E200" s="24">
        <f>E186</f>
        <v>0</v>
      </c>
      <c r="F200" s="24">
        <f>F186</f>
        <v>0</v>
      </c>
      <c r="G200" s="24">
        <f>G186</f>
        <v>0</v>
      </c>
    </row>
    <row r="201" spans="1:12" ht="27" x14ac:dyDescent="0.3">
      <c r="A201" s="8" t="s">
        <v>197</v>
      </c>
      <c r="B201" s="247" t="s">
        <v>179</v>
      </c>
      <c r="C201" s="232" t="s">
        <v>136</v>
      </c>
      <c r="D201" s="341">
        <f t="shared" si="10"/>
        <v>0</v>
      </c>
      <c r="E201" s="25">
        <f>E202</f>
        <v>0</v>
      </c>
      <c r="F201" s="25">
        <f>F202</f>
        <v>0</v>
      </c>
      <c r="G201" s="25">
        <f>G202</f>
        <v>0</v>
      </c>
    </row>
    <row r="202" spans="1:12" ht="15.6" x14ac:dyDescent="0.3">
      <c r="A202" s="9"/>
      <c r="B202" s="211" t="s">
        <v>356</v>
      </c>
      <c r="C202" s="233"/>
      <c r="D202" s="373">
        <f t="shared" si="10"/>
        <v>0</v>
      </c>
      <c r="E202" s="26">
        <f>E130+E144+E156+E172+E188</f>
        <v>0</v>
      </c>
      <c r="F202" s="26">
        <f>F130+F144+F156+F172+F188</f>
        <v>0</v>
      </c>
      <c r="G202" s="26">
        <f>G130+G144+G156+G172+G188</f>
        <v>0</v>
      </c>
    </row>
    <row r="203" spans="1:12" x14ac:dyDescent="0.25">
      <c r="A203" s="8" t="s">
        <v>395</v>
      </c>
      <c r="B203" s="213" t="s">
        <v>74</v>
      </c>
      <c r="C203" s="143" t="s">
        <v>131</v>
      </c>
      <c r="D203" s="341">
        <f>E203+G203</f>
        <v>0</v>
      </c>
      <c r="E203" s="226">
        <f>E204</f>
        <v>0</v>
      </c>
      <c r="F203" s="226">
        <f>F204</f>
        <v>0</v>
      </c>
      <c r="G203" s="226">
        <f>G204</f>
        <v>0</v>
      </c>
    </row>
    <row r="204" spans="1:12" x14ac:dyDescent="0.25">
      <c r="A204" s="9" t="s">
        <v>311</v>
      </c>
      <c r="B204" s="178" t="s">
        <v>105</v>
      </c>
      <c r="C204" s="16"/>
      <c r="D204" s="373">
        <f t="shared" si="10"/>
        <v>0</v>
      </c>
      <c r="E204" s="373">
        <f>E132+E146+E160+E174+E189</f>
        <v>0</v>
      </c>
      <c r="F204" s="373">
        <f>F132+F146+F160+F174+F189</f>
        <v>0</v>
      </c>
      <c r="G204" s="373">
        <f>G132+G146+G160+G174+G189</f>
        <v>0</v>
      </c>
    </row>
    <row r="205" spans="1:12" x14ac:dyDescent="0.25">
      <c r="A205" s="8" t="s">
        <v>393</v>
      </c>
      <c r="B205" s="27" t="s">
        <v>144</v>
      </c>
      <c r="C205" s="143" t="s">
        <v>433</v>
      </c>
      <c r="D205" s="367">
        <f>D206</f>
        <v>0</v>
      </c>
      <c r="E205" s="25">
        <f>E206</f>
        <v>0</v>
      </c>
      <c r="F205" s="25">
        <f>F206</f>
        <v>0</v>
      </c>
      <c r="G205" s="25">
        <f>G206</f>
        <v>0</v>
      </c>
    </row>
    <row r="206" spans="1:12" x14ac:dyDescent="0.25">
      <c r="A206" s="9" t="s">
        <v>311</v>
      </c>
      <c r="B206" s="168" t="s">
        <v>331</v>
      </c>
      <c r="C206" s="27"/>
      <c r="D206" s="373">
        <f>E206+G206</f>
        <v>0</v>
      </c>
      <c r="E206" s="24">
        <f>E157</f>
        <v>0</v>
      </c>
      <c r="F206" s="24">
        <f>F157</f>
        <v>0</v>
      </c>
      <c r="G206" s="24">
        <f>G157</f>
        <v>0</v>
      </c>
    </row>
    <row r="207" spans="1:12" x14ac:dyDescent="0.25">
      <c r="A207" s="8" t="s">
        <v>62</v>
      </c>
      <c r="B207" s="17" t="s">
        <v>107</v>
      </c>
      <c r="C207" s="27"/>
      <c r="D207" s="341">
        <f>D208</f>
        <v>12.904</v>
      </c>
      <c r="E207" s="226">
        <f>E208</f>
        <v>12.904</v>
      </c>
      <c r="F207" s="226">
        <f>F208</f>
        <v>9.4</v>
      </c>
      <c r="G207" s="226">
        <f>G208</f>
        <v>0</v>
      </c>
    </row>
    <row r="208" spans="1:12" ht="26.4" x14ac:dyDescent="0.25">
      <c r="A208" s="9" t="s">
        <v>63</v>
      </c>
      <c r="B208" s="148" t="s">
        <v>101</v>
      </c>
      <c r="C208" s="143" t="s">
        <v>132</v>
      </c>
      <c r="D208" s="698">
        <f>E208+G208</f>
        <v>12.904</v>
      </c>
      <c r="E208" s="698">
        <v>12.904</v>
      </c>
      <c r="F208" s="698">
        <v>9.4</v>
      </c>
      <c r="G208" s="698">
        <v>0</v>
      </c>
    </row>
    <row r="209" spans="1:7" x14ac:dyDescent="0.25">
      <c r="A209" s="8" t="s">
        <v>64</v>
      </c>
      <c r="B209" s="149" t="s">
        <v>413</v>
      </c>
      <c r="C209" s="248"/>
      <c r="D209" s="404">
        <f>E209+G209</f>
        <v>0</v>
      </c>
      <c r="E209" s="226">
        <f>E210</f>
        <v>0</v>
      </c>
      <c r="F209" s="226">
        <f>F210</f>
        <v>0</v>
      </c>
      <c r="G209" s="226">
        <f>G210</f>
        <v>0</v>
      </c>
    </row>
    <row r="210" spans="1:7" x14ac:dyDescent="0.25">
      <c r="A210" s="9" t="s">
        <v>65</v>
      </c>
      <c r="B210" s="27" t="s">
        <v>144</v>
      </c>
      <c r="C210" s="248"/>
      <c r="D210" s="404">
        <f>E210+G210</f>
        <v>0</v>
      </c>
      <c r="E210" s="226">
        <f>E211+E212</f>
        <v>0</v>
      </c>
      <c r="F210" s="226">
        <f>F211+F212</f>
        <v>0</v>
      </c>
      <c r="G210" s="226">
        <f>G211+G212</f>
        <v>0</v>
      </c>
    </row>
    <row r="211" spans="1:7" x14ac:dyDescent="0.25">
      <c r="A211" s="9" t="s">
        <v>125</v>
      </c>
      <c r="B211" s="150" t="s">
        <v>71</v>
      </c>
      <c r="C211" s="248"/>
      <c r="D211" s="373">
        <f>E211+G211</f>
        <v>0</v>
      </c>
      <c r="E211" s="373">
        <v>0</v>
      </c>
      <c r="F211" s="373">
        <v>0</v>
      </c>
      <c r="G211" s="373">
        <v>0</v>
      </c>
    </row>
    <row r="212" spans="1:7" x14ac:dyDescent="0.25">
      <c r="A212" s="9" t="s">
        <v>394</v>
      </c>
      <c r="B212" s="150" t="s">
        <v>72</v>
      </c>
      <c r="C212" s="251"/>
      <c r="D212" s="373">
        <f>E212+G212</f>
        <v>0</v>
      </c>
      <c r="E212" s="373">
        <v>0</v>
      </c>
      <c r="F212" s="373">
        <v>0</v>
      </c>
      <c r="G212" s="373">
        <v>0</v>
      </c>
    </row>
    <row r="213" spans="1:7" ht="15.75" customHeight="1" x14ac:dyDescent="0.25">
      <c r="A213" s="252" t="s">
        <v>66</v>
      </c>
      <c r="B213" s="151" t="s">
        <v>254</v>
      </c>
      <c r="C213" s="248"/>
      <c r="D213" s="367">
        <f>D214</f>
        <v>0</v>
      </c>
      <c r="E213" s="25">
        <f>E214</f>
        <v>0</v>
      </c>
      <c r="F213" s="25">
        <f>F214</f>
        <v>0</v>
      </c>
      <c r="G213" s="25">
        <f>G214</f>
        <v>0</v>
      </c>
    </row>
    <row r="214" spans="1:7" x14ac:dyDescent="0.25">
      <c r="A214" s="9" t="s">
        <v>67</v>
      </c>
      <c r="B214" s="5" t="s">
        <v>100</v>
      </c>
      <c r="C214" s="151" t="s">
        <v>130</v>
      </c>
      <c r="D214" s="373">
        <f>E214+G214</f>
        <v>0</v>
      </c>
      <c r="E214" s="24">
        <v>0</v>
      </c>
      <c r="F214" s="24">
        <v>0</v>
      </c>
      <c r="G214" s="226">
        <v>0</v>
      </c>
    </row>
    <row r="215" spans="1:7" ht="17.25" customHeight="1" x14ac:dyDescent="0.25">
      <c r="A215" s="8" t="s">
        <v>246</v>
      </c>
      <c r="B215" s="149" t="s">
        <v>341</v>
      </c>
      <c r="C215" s="27"/>
      <c r="D215" s="341">
        <f>E215+G215</f>
        <v>0</v>
      </c>
      <c r="E215" s="226">
        <f>E216</f>
        <v>0</v>
      </c>
      <c r="F215" s="226">
        <f>F216</f>
        <v>0</v>
      </c>
      <c r="G215" s="226">
        <f>G216</f>
        <v>0</v>
      </c>
    </row>
    <row r="216" spans="1:7" ht="39.6" x14ac:dyDescent="0.25">
      <c r="A216" s="8" t="s">
        <v>204</v>
      </c>
      <c r="B216" s="152" t="s">
        <v>102</v>
      </c>
      <c r="C216" s="27" t="s">
        <v>134</v>
      </c>
      <c r="D216" s="373">
        <f>E216+G216</f>
        <v>0</v>
      </c>
      <c r="E216" s="24">
        <v>0</v>
      </c>
      <c r="F216" s="24">
        <v>0</v>
      </c>
      <c r="G216" s="24">
        <v>0</v>
      </c>
    </row>
    <row r="217" spans="1:7" x14ac:dyDescent="0.25">
      <c r="A217" s="8" t="s">
        <v>322</v>
      </c>
      <c r="B217" s="235" t="s">
        <v>22</v>
      </c>
      <c r="C217" s="910" t="s">
        <v>136</v>
      </c>
      <c r="D217" s="341">
        <f>D218</f>
        <v>0</v>
      </c>
      <c r="E217" s="341">
        <f t="shared" ref="E217:G218" si="11">E218</f>
        <v>0</v>
      </c>
      <c r="F217" s="341">
        <f t="shared" si="11"/>
        <v>0</v>
      </c>
      <c r="G217" s="226">
        <f t="shared" si="11"/>
        <v>0</v>
      </c>
    </row>
    <row r="218" spans="1:7" ht="26.4" x14ac:dyDescent="0.25">
      <c r="A218" s="8" t="s">
        <v>255</v>
      </c>
      <c r="B218" s="235" t="s">
        <v>179</v>
      </c>
      <c r="C218" s="912"/>
      <c r="D218" s="341">
        <f>D219</f>
        <v>0</v>
      </c>
      <c r="E218" s="341">
        <f t="shared" si="11"/>
        <v>0</v>
      </c>
      <c r="F218" s="341">
        <f t="shared" si="11"/>
        <v>0</v>
      </c>
      <c r="G218" s="226">
        <f t="shared" si="11"/>
        <v>0</v>
      </c>
    </row>
    <row r="219" spans="1:7" x14ac:dyDescent="0.25">
      <c r="A219" s="8" t="s">
        <v>256</v>
      </c>
      <c r="B219" s="732" t="s">
        <v>402</v>
      </c>
      <c r="C219" s="911"/>
      <c r="D219" s="698">
        <f>E219+G219</f>
        <v>0</v>
      </c>
      <c r="E219" s="698">
        <v>0</v>
      </c>
      <c r="F219" s="698">
        <v>0</v>
      </c>
      <c r="G219" s="24">
        <v>0</v>
      </c>
    </row>
    <row r="220" spans="1:7" x14ac:dyDescent="0.25">
      <c r="A220" s="382" t="s">
        <v>323</v>
      </c>
      <c r="B220" s="733" t="s">
        <v>126</v>
      </c>
      <c r="C220" s="734"/>
      <c r="D220" s="406">
        <f t="shared" ref="D220:D229" si="12">E220+G220</f>
        <v>577.14800000000002</v>
      </c>
      <c r="E220" s="406">
        <f>E221+E222+E223+E224+E225+E226+E228+E229+E230+E227</f>
        <v>489.74400000000003</v>
      </c>
      <c r="F220" s="406">
        <f>F221+F222+F223+F224+F225+F226+F228+F229+F230+F227</f>
        <v>219.37699999999998</v>
      </c>
      <c r="G220" s="383">
        <f>G221+G222+G223+G224+G225+G226+G228+G229+G230+G227</f>
        <v>87.403999999999996</v>
      </c>
    </row>
    <row r="221" spans="1:7" x14ac:dyDescent="0.25">
      <c r="A221" s="8" t="s">
        <v>403</v>
      </c>
      <c r="B221" s="235" t="s">
        <v>100</v>
      </c>
      <c r="C221" s="470" t="s">
        <v>130</v>
      </c>
      <c r="D221" s="341">
        <f t="shared" si="12"/>
        <v>144.256</v>
      </c>
      <c r="E221" s="341">
        <f>E14+E93+E96+E108+E111+E114+E117+E191+E214</f>
        <v>144.256</v>
      </c>
      <c r="F221" s="341">
        <f>F14+F93+F96+F108+F111+F114+F117+F191+F214</f>
        <v>111.03399999999999</v>
      </c>
      <c r="G221" s="226">
        <f>G14+G93+G96+G108+G111+G114+G117+G191+G214</f>
        <v>0</v>
      </c>
    </row>
    <row r="222" spans="1:7" ht="26.4" x14ac:dyDescent="0.25">
      <c r="A222" s="8" t="s">
        <v>404</v>
      </c>
      <c r="B222" s="492" t="s">
        <v>101</v>
      </c>
      <c r="C222" s="470" t="s">
        <v>132</v>
      </c>
      <c r="D222" s="341">
        <f t="shared" si="12"/>
        <v>126.319</v>
      </c>
      <c r="E222" s="341">
        <f>E65+E194+E208</f>
        <v>114.104</v>
      </c>
      <c r="F222" s="341">
        <f>F65+F194+F208</f>
        <v>31.818999999999996</v>
      </c>
      <c r="G222" s="226">
        <f>G65+G194+G208</f>
        <v>12.215</v>
      </c>
    </row>
    <row r="223" spans="1:7" ht="39.6" x14ac:dyDescent="0.25">
      <c r="A223" s="8" t="s">
        <v>405</v>
      </c>
      <c r="B223" s="152" t="s">
        <v>102</v>
      </c>
      <c r="C223" s="27" t="s">
        <v>134</v>
      </c>
      <c r="D223" s="341">
        <f t="shared" si="12"/>
        <v>120.60099999999997</v>
      </c>
      <c r="E223" s="226">
        <f>E25+E63+E196+E216</f>
        <v>120.60099999999997</v>
      </c>
      <c r="F223" s="226">
        <f>F25+F63+F196+F216</f>
        <v>76.524000000000001</v>
      </c>
      <c r="G223" s="226">
        <f>G25+G63+G196+G216</f>
        <v>0</v>
      </c>
    </row>
    <row r="224" spans="1:7" ht="26.4" x14ac:dyDescent="0.25">
      <c r="A224" s="8" t="s">
        <v>406</v>
      </c>
      <c r="B224" s="148" t="s">
        <v>206</v>
      </c>
      <c r="C224" s="27" t="s">
        <v>133</v>
      </c>
      <c r="D224" s="341">
        <f t="shared" si="12"/>
        <v>51.152999999999999</v>
      </c>
      <c r="E224" s="226">
        <f>E39</f>
        <v>46.853000000000002</v>
      </c>
      <c r="F224" s="226">
        <f>F39</f>
        <v>0</v>
      </c>
      <c r="G224" s="226">
        <f>G39</f>
        <v>4.3</v>
      </c>
    </row>
    <row r="225" spans="1:7" x14ac:dyDescent="0.25">
      <c r="A225" s="8" t="s">
        <v>407</v>
      </c>
      <c r="B225" s="152" t="s">
        <v>106</v>
      </c>
      <c r="C225" s="27" t="s">
        <v>135</v>
      </c>
      <c r="D225" s="341">
        <f t="shared" si="12"/>
        <v>70.888999999999996</v>
      </c>
      <c r="E225" s="226">
        <f>E44</f>
        <v>0</v>
      </c>
      <c r="F225" s="226">
        <f>F44</f>
        <v>0</v>
      </c>
      <c r="G225" s="226">
        <f>G44</f>
        <v>70.888999999999996</v>
      </c>
    </row>
    <row r="226" spans="1:7" ht="29.25" customHeight="1" x14ac:dyDescent="0.25">
      <c r="A226" s="8" t="s">
        <v>408</v>
      </c>
      <c r="B226" s="149" t="s">
        <v>179</v>
      </c>
      <c r="C226" s="27" t="s">
        <v>136</v>
      </c>
      <c r="D226" s="341">
        <f t="shared" si="12"/>
        <v>0</v>
      </c>
      <c r="E226" s="226">
        <f>E201+E218</f>
        <v>0</v>
      </c>
      <c r="F226" s="226">
        <f>F201+F218</f>
        <v>0</v>
      </c>
      <c r="G226" s="226">
        <f>G201+G218</f>
        <v>0</v>
      </c>
    </row>
    <row r="227" spans="1:7" ht="15" customHeight="1" x14ac:dyDescent="0.25">
      <c r="A227" s="8" t="s">
        <v>417</v>
      </c>
      <c r="B227" s="151" t="s">
        <v>385</v>
      </c>
      <c r="C227" s="27" t="s">
        <v>175</v>
      </c>
      <c r="D227" s="341">
        <f>E227+G227</f>
        <v>0</v>
      </c>
      <c r="E227" s="226">
        <f>E61</f>
        <v>0</v>
      </c>
      <c r="F227" s="226">
        <f>F61</f>
        <v>0</v>
      </c>
      <c r="G227" s="226">
        <f>G61</f>
        <v>0</v>
      </c>
    </row>
    <row r="228" spans="1:7" x14ac:dyDescent="0.25">
      <c r="A228" s="187" t="s">
        <v>409</v>
      </c>
      <c r="B228" s="151" t="s">
        <v>74</v>
      </c>
      <c r="C228" s="199" t="s">
        <v>131</v>
      </c>
      <c r="D228" s="341">
        <f t="shared" si="12"/>
        <v>48.002000000000002</v>
      </c>
      <c r="E228" s="226">
        <f>E52+E203</f>
        <v>48.002000000000002</v>
      </c>
      <c r="F228" s="226">
        <f>F52+F203</f>
        <v>0</v>
      </c>
      <c r="G228" s="226">
        <f>G52+G203</f>
        <v>0</v>
      </c>
    </row>
    <row r="229" spans="1:7" x14ac:dyDescent="0.25">
      <c r="A229" s="8" t="s">
        <v>410</v>
      </c>
      <c r="B229" s="151" t="s">
        <v>143</v>
      </c>
      <c r="C229" s="27" t="s">
        <v>33</v>
      </c>
      <c r="D229" s="341">
        <f t="shared" si="12"/>
        <v>15.928000000000001</v>
      </c>
      <c r="E229" s="226">
        <f>E54</f>
        <v>15.928000000000001</v>
      </c>
      <c r="F229" s="226">
        <f>F53+F204</f>
        <v>0</v>
      </c>
      <c r="G229" s="226">
        <f>G53+G204</f>
        <v>0</v>
      </c>
    </row>
    <row r="230" spans="1:7" x14ac:dyDescent="0.25">
      <c r="A230" s="254" t="s">
        <v>411</v>
      </c>
      <c r="B230" s="17" t="s">
        <v>144</v>
      </c>
      <c r="C230" s="27" t="s">
        <v>433</v>
      </c>
      <c r="D230" s="25">
        <f>D216-D211</f>
        <v>0</v>
      </c>
      <c r="E230" s="25">
        <f>E57+E205+E210</f>
        <v>0</v>
      </c>
      <c r="F230" s="25">
        <f>F57+F205+F210</f>
        <v>0</v>
      </c>
      <c r="G230" s="25">
        <f>G57+G205+G210</f>
        <v>0</v>
      </c>
    </row>
    <row r="231" spans="1:7" ht="13.8" x14ac:dyDescent="0.25">
      <c r="A231" s="8" t="s">
        <v>324</v>
      </c>
      <c r="B231" s="268" t="s">
        <v>354</v>
      </c>
      <c r="C231" s="27"/>
      <c r="D231" s="25">
        <f>D220-D212</f>
        <v>577.14800000000002</v>
      </c>
      <c r="E231" s="25">
        <f>E220-E212</f>
        <v>489.74400000000003</v>
      </c>
      <c r="F231" s="25">
        <f>F220-F212</f>
        <v>219.37699999999998</v>
      </c>
      <c r="G231" s="25">
        <f>G220-G212</f>
        <v>87.403999999999996</v>
      </c>
    </row>
  </sheetData>
  <mergeCells count="23">
    <mergeCell ref="A6:G6"/>
    <mergeCell ref="A7:G7"/>
    <mergeCell ref="C15:C23"/>
    <mergeCell ref="A9:A12"/>
    <mergeCell ref="C9:C12"/>
    <mergeCell ref="D9:D12"/>
    <mergeCell ref="B10:B12"/>
    <mergeCell ref="E2:G2"/>
    <mergeCell ref="E9:G9"/>
    <mergeCell ref="H87:J87"/>
    <mergeCell ref="C217:C219"/>
    <mergeCell ref="C60:C61"/>
    <mergeCell ref="C123:C124"/>
    <mergeCell ref="C125:C128"/>
    <mergeCell ref="C137:C138"/>
    <mergeCell ref="C148:C149"/>
    <mergeCell ref="C165:C166"/>
    <mergeCell ref="C179:C180"/>
    <mergeCell ref="C90:C91"/>
    <mergeCell ref="E10:F10"/>
    <mergeCell ref="G10:G12"/>
    <mergeCell ref="E11:E12"/>
    <mergeCell ref="F11:F12"/>
  </mergeCells>
  <phoneticPr fontId="2" type="noConversion"/>
  <pageMargins left="0" right="0" top="0.78740157480314965" bottom="0.78740157480314965"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36"/>
  <sheetViews>
    <sheetView workbookViewId="0">
      <selection activeCell="L24" sqref="L24"/>
    </sheetView>
  </sheetViews>
  <sheetFormatPr defaultColWidth="9.109375" defaultRowHeight="13.2" x14ac:dyDescent="0.25"/>
  <cols>
    <col min="1" max="1" width="1.109375" style="276" customWidth="1"/>
    <col min="2" max="2" width="5.44140625" style="276" customWidth="1"/>
    <col min="3" max="3" width="42.109375" style="276" customWidth="1"/>
    <col min="4" max="4" width="7.88671875" style="276" customWidth="1"/>
    <col min="5" max="5" width="6.88671875" style="276" customWidth="1"/>
    <col min="6" max="6" width="7.33203125" style="276" customWidth="1"/>
    <col min="7" max="7" width="11.5546875" style="276" customWidth="1"/>
    <col min="8" max="8" width="8.33203125" style="276" customWidth="1"/>
    <col min="9" max="9" width="9" style="276" customWidth="1"/>
    <col min="10" max="10" width="9.109375" style="277"/>
    <col min="11" max="16384" width="9.109375" style="276"/>
  </cols>
  <sheetData>
    <row r="1" spans="1:10" ht="12.75" customHeight="1" x14ac:dyDescent="0.3">
      <c r="E1" s="275"/>
      <c r="F1" s="940" t="s">
        <v>360</v>
      </c>
      <c r="G1" s="940"/>
      <c r="H1" s="940"/>
    </row>
    <row r="2" spans="1:10" ht="15.6" x14ac:dyDescent="0.3">
      <c r="E2" s="275"/>
      <c r="F2" s="811" t="s">
        <v>677</v>
      </c>
      <c r="G2" s="811"/>
      <c r="H2" s="811"/>
    </row>
    <row r="3" spans="1:10" ht="14.25" customHeight="1" x14ac:dyDescent="0.3">
      <c r="E3" s="275"/>
      <c r="F3" s="621" t="s">
        <v>635</v>
      </c>
      <c r="G3" s="621"/>
      <c r="H3" s="621"/>
    </row>
    <row r="4" spans="1:10" ht="15.6" x14ac:dyDescent="0.3">
      <c r="E4" s="275"/>
      <c r="F4" s="811" t="s">
        <v>599</v>
      </c>
      <c r="G4" s="811"/>
      <c r="H4" s="811"/>
    </row>
    <row r="5" spans="1:10" ht="10.5" customHeight="1" x14ac:dyDescent="0.3">
      <c r="E5" s="275"/>
      <c r="F5" s="275"/>
      <c r="G5" s="275"/>
      <c r="H5" s="275"/>
    </row>
    <row r="6" spans="1:10" x14ac:dyDescent="0.25">
      <c r="A6" s="859" t="s">
        <v>673</v>
      </c>
      <c r="B6" s="859"/>
      <c r="C6" s="859"/>
      <c r="D6" s="859"/>
      <c r="E6" s="859"/>
      <c r="F6" s="859"/>
      <c r="G6" s="859"/>
      <c r="H6" s="859"/>
    </row>
    <row r="7" spans="1:10" x14ac:dyDescent="0.25">
      <c r="B7" s="278"/>
      <c r="C7" s="859" t="s">
        <v>600</v>
      </c>
      <c r="D7" s="859"/>
      <c r="E7" s="859"/>
      <c r="F7" s="859"/>
      <c r="G7" s="859"/>
      <c r="H7" s="859"/>
    </row>
    <row r="8" spans="1:10" ht="13.5" customHeight="1" x14ac:dyDescent="0.25">
      <c r="B8" s="278"/>
      <c r="C8" s="279"/>
      <c r="D8" s="279"/>
      <c r="E8" s="279"/>
      <c r="F8" s="279"/>
      <c r="G8" s="860" t="s">
        <v>329</v>
      </c>
      <c r="H8" s="860"/>
    </row>
    <row r="9" spans="1:10" ht="12.75" customHeight="1" x14ac:dyDescent="0.25">
      <c r="B9" s="861" t="s">
        <v>299</v>
      </c>
      <c r="C9" s="941" t="s">
        <v>601</v>
      </c>
      <c r="D9" s="861" t="s">
        <v>602</v>
      </c>
      <c r="E9" s="944" t="s">
        <v>0</v>
      </c>
      <c r="F9" s="870" t="s">
        <v>8</v>
      </c>
      <c r="G9" s="870"/>
      <c r="H9" s="870"/>
    </row>
    <row r="10" spans="1:10" ht="12.75" customHeight="1" x14ac:dyDescent="0.25">
      <c r="B10" s="862"/>
      <c r="C10" s="942"/>
      <c r="D10" s="862"/>
      <c r="E10" s="945"/>
      <c r="F10" s="870" t="s">
        <v>9</v>
      </c>
      <c r="G10" s="871"/>
      <c r="H10" s="861" t="s">
        <v>10</v>
      </c>
    </row>
    <row r="11" spans="1:10" ht="12.75" customHeight="1" x14ac:dyDescent="0.25">
      <c r="B11" s="862"/>
      <c r="C11" s="942"/>
      <c r="D11" s="862"/>
      <c r="E11" s="945"/>
      <c r="F11" s="947" t="s">
        <v>11</v>
      </c>
      <c r="G11" s="280" t="s">
        <v>603</v>
      </c>
      <c r="H11" s="862"/>
    </row>
    <row r="12" spans="1:10" ht="12.75" customHeight="1" x14ac:dyDescent="0.25">
      <c r="B12" s="863"/>
      <c r="C12" s="943"/>
      <c r="D12" s="863"/>
      <c r="E12" s="946"/>
      <c r="F12" s="948"/>
      <c r="G12" s="281" t="s">
        <v>604</v>
      </c>
      <c r="H12" s="863"/>
    </row>
    <row r="13" spans="1:10" ht="28.5" customHeight="1" x14ac:dyDescent="0.25">
      <c r="B13" s="282" t="s">
        <v>12</v>
      </c>
      <c r="C13" s="283" t="s">
        <v>102</v>
      </c>
      <c r="D13" s="284" t="s">
        <v>134</v>
      </c>
      <c r="E13" s="285"/>
      <c r="F13" s="285"/>
      <c r="G13" s="286"/>
      <c r="H13" s="285"/>
      <c r="I13" s="287"/>
    </row>
    <row r="14" spans="1:10" x14ac:dyDescent="0.25">
      <c r="B14" s="288" t="s">
        <v>13</v>
      </c>
      <c r="C14" s="289" t="s">
        <v>1</v>
      </c>
      <c r="D14" s="284"/>
      <c r="E14" s="290">
        <f t="shared" ref="E14:E19" si="0">F14+H14</f>
        <v>10.3</v>
      </c>
      <c r="F14" s="290">
        <v>10.3</v>
      </c>
      <c r="G14" s="290"/>
      <c r="H14" s="291"/>
    </row>
    <row r="15" spans="1:10" x14ac:dyDescent="0.25">
      <c r="B15" s="288" t="s">
        <v>14</v>
      </c>
      <c r="C15" s="289" t="s">
        <v>50</v>
      </c>
      <c r="D15" s="284"/>
      <c r="E15" s="290">
        <f t="shared" si="0"/>
        <v>0.2</v>
      </c>
      <c r="F15" s="290">
        <v>0.2</v>
      </c>
      <c r="G15" s="285"/>
      <c r="H15" s="285"/>
      <c r="J15" s="276"/>
    </row>
    <row r="16" spans="1:10" x14ac:dyDescent="0.25">
      <c r="B16" s="288" t="s">
        <v>15</v>
      </c>
      <c r="C16" s="289" t="s">
        <v>55</v>
      </c>
      <c r="D16" s="284"/>
      <c r="E16" s="290">
        <f t="shared" si="0"/>
        <v>0.6</v>
      </c>
      <c r="F16" s="290">
        <v>0.6</v>
      </c>
      <c r="G16" s="285"/>
      <c r="H16" s="285"/>
      <c r="J16" s="276"/>
    </row>
    <row r="17" spans="2:10" x14ac:dyDescent="0.25">
      <c r="B17" s="288" t="s">
        <v>16</v>
      </c>
      <c r="C17" s="289" t="s">
        <v>59</v>
      </c>
      <c r="D17" s="284"/>
      <c r="E17" s="290">
        <f t="shared" si="0"/>
        <v>18.2</v>
      </c>
      <c r="F17" s="290">
        <v>18.2</v>
      </c>
      <c r="G17" s="285"/>
      <c r="H17" s="285"/>
      <c r="J17" s="276"/>
    </row>
    <row r="18" spans="2:10" x14ac:dyDescent="0.25">
      <c r="B18" s="288" t="s">
        <v>70</v>
      </c>
      <c r="C18" s="289" t="s">
        <v>6</v>
      </c>
      <c r="D18" s="284"/>
      <c r="E18" s="290">
        <f t="shared" si="0"/>
        <v>1.7</v>
      </c>
      <c r="F18" s="290">
        <v>1.7</v>
      </c>
      <c r="G18" s="285"/>
      <c r="H18" s="285"/>
      <c r="J18" s="276"/>
    </row>
    <row r="19" spans="2:10" x14ac:dyDescent="0.25">
      <c r="B19" s="288" t="s">
        <v>128</v>
      </c>
      <c r="C19" s="289" t="s">
        <v>7</v>
      </c>
      <c r="D19" s="284"/>
      <c r="E19" s="290">
        <f t="shared" si="0"/>
        <v>1.5</v>
      </c>
      <c r="F19" s="290">
        <v>1.5</v>
      </c>
      <c r="G19" s="285"/>
      <c r="H19" s="290"/>
      <c r="J19" s="276"/>
    </row>
    <row r="20" spans="2:10" ht="13.8" x14ac:dyDescent="0.3">
      <c r="B20" s="288" t="s">
        <v>139</v>
      </c>
      <c r="C20" s="292" t="s">
        <v>605</v>
      </c>
      <c r="D20" s="293"/>
      <c r="E20" s="294">
        <f>F20+H20</f>
        <v>22.2</v>
      </c>
      <c r="F20" s="294">
        <f>F15+F16+F17+F18+F19</f>
        <v>22.2</v>
      </c>
      <c r="G20" s="294">
        <f>G15+G16+G17+G18+G19</f>
        <v>0</v>
      </c>
      <c r="H20" s="294">
        <f>H15+H16+H17+H18+H19</f>
        <v>0</v>
      </c>
      <c r="J20" s="276"/>
    </row>
    <row r="21" spans="2:10" ht="26.25" customHeight="1" x14ac:dyDescent="0.25">
      <c r="B21" s="282"/>
      <c r="C21" s="295" t="s">
        <v>606</v>
      </c>
      <c r="D21" s="293"/>
      <c r="E21" s="285">
        <f>E14+E20</f>
        <v>32.5</v>
      </c>
      <c r="F21" s="285">
        <f>F14+F20</f>
        <v>32.5</v>
      </c>
      <c r="G21" s="285">
        <f>G14+G20</f>
        <v>0</v>
      </c>
      <c r="H21" s="285">
        <f>H14+H20</f>
        <v>0</v>
      </c>
      <c r="J21" s="276"/>
    </row>
    <row r="22" spans="2:10" x14ac:dyDescent="0.25">
      <c r="B22" s="282" t="s">
        <v>17</v>
      </c>
      <c r="C22" s="296" t="s">
        <v>100</v>
      </c>
      <c r="D22" s="284" t="s">
        <v>130</v>
      </c>
      <c r="E22" s="285"/>
      <c r="F22" s="285"/>
      <c r="G22" s="285"/>
      <c r="H22" s="285"/>
      <c r="J22" s="276"/>
    </row>
    <row r="23" spans="2:10" x14ac:dyDescent="0.25">
      <c r="B23" s="288" t="s">
        <v>18</v>
      </c>
      <c r="C23" s="289" t="s">
        <v>348</v>
      </c>
      <c r="D23" s="284"/>
      <c r="E23" s="290">
        <f>F23+H23</f>
        <v>52.5</v>
      </c>
      <c r="F23" s="290">
        <v>52.5</v>
      </c>
      <c r="G23" s="334"/>
      <c r="H23" s="334"/>
      <c r="J23" s="276"/>
    </row>
    <row r="24" spans="2:10" s="29" customFormat="1" ht="15.75" customHeight="1" x14ac:dyDescent="0.25">
      <c r="B24" s="36" t="s">
        <v>607</v>
      </c>
      <c r="C24" s="297" t="s">
        <v>241</v>
      </c>
      <c r="D24" s="35"/>
      <c r="E24" s="60">
        <f>F24+H24</f>
        <v>17.7</v>
      </c>
      <c r="F24" s="60">
        <v>13.7</v>
      </c>
      <c r="G24" s="60"/>
      <c r="H24" s="60">
        <v>4</v>
      </c>
    </row>
    <row r="25" spans="2:10" x14ac:dyDescent="0.25">
      <c r="B25" s="288" t="s">
        <v>608</v>
      </c>
      <c r="C25" s="289" t="s">
        <v>388</v>
      </c>
      <c r="D25" s="284"/>
      <c r="E25" s="290">
        <f>F25+H25</f>
        <v>36.299999999999997</v>
      </c>
      <c r="F25" s="290">
        <v>36.299999999999997</v>
      </c>
      <c r="G25" s="290"/>
      <c r="H25" s="290"/>
      <c r="J25" s="276"/>
    </row>
    <row r="26" spans="2:10" ht="13.5" customHeight="1" x14ac:dyDescent="0.25">
      <c r="B26" s="288" t="s">
        <v>609</v>
      </c>
      <c r="C26" s="289" t="s">
        <v>396</v>
      </c>
      <c r="D26" s="293"/>
      <c r="E26" s="290">
        <f>F26+H26</f>
        <v>7</v>
      </c>
      <c r="F26" s="290">
        <v>7</v>
      </c>
      <c r="G26" s="285"/>
      <c r="H26" s="290">
        <v>0</v>
      </c>
      <c r="J26" s="276"/>
    </row>
    <row r="27" spans="2:10" x14ac:dyDescent="0.25">
      <c r="B27" s="288" t="s">
        <v>610</v>
      </c>
      <c r="C27" s="289" t="s">
        <v>4</v>
      </c>
      <c r="D27" s="284"/>
      <c r="E27" s="290">
        <f>F27+H27</f>
        <v>4</v>
      </c>
      <c r="F27" s="290">
        <v>4</v>
      </c>
      <c r="G27" s="290"/>
      <c r="H27" s="290"/>
    </row>
    <row r="28" spans="2:10" ht="14.25" customHeight="1" x14ac:dyDescent="0.25">
      <c r="B28" s="282"/>
      <c r="C28" s="298" t="s">
        <v>611</v>
      </c>
      <c r="D28" s="293"/>
      <c r="E28" s="285">
        <f>E25+E26+E27</f>
        <v>47.3</v>
      </c>
      <c r="F28" s="285">
        <f>F25+F26+F27</f>
        <v>47.3</v>
      </c>
      <c r="G28" s="285">
        <f>G25+G26+G27</f>
        <v>0</v>
      </c>
      <c r="H28" s="285">
        <f>H25+H26+H27</f>
        <v>0</v>
      </c>
    </row>
    <row r="29" spans="2:10" ht="26.4" x14ac:dyDescent="0.25">
      <c r="B29" s="288" t="s">
        <v>612</v>
      </c>
      <c r="C29" s="299" t="s">
        <v>295</v>
      </c>
      <c r="D29" s="284"/>
      <c r="E29" s="290">
        <f>F29+H29</f>
        <v>0.5</v>
      </c>
      <c r="F29" s="290">
        <v>0.5</v>
      </c>
      <c r="G29" s="290"/>
      <c r="H29" s="290"/>
    </row>
    <row r="30" spans="2:10" x14ac:dyDescent="0.25">
      <c r="B30" s="288" t="s">
        <v>613</v>
      </c>
      <c r="C30" s="289" t="s">
        <v>5</v>
      </c>
      <c r="D30" s="293"/>
      <c r="E30" s="290">
        <f>F30+H30</f>
        <v>3.5</v>
      </c>
      <c r="F30" s="290">
        <v>3.5</v>
      </c>
      <c r="G30" s="285"/>
      <c r="H30" s="285"/>
    </row>
    <row r="31" spans="2:10" x14ac:dyDescent="0.25">
      <c r="B31" s="300" t="s">
        <v>614</v>
      </c>
      <c r="C31" s="289" t="s">
        <v>44</v>
      </c>
      <c r="D31" s="284"/>
      <c r="E31" s="290">
        <f>F31+H31</f>
        <v>3</v>
      </c>
      <c r="F31" s="290">
        <v>3</v>
      </c>
      <c r="G31" s="290"/>
      <c r="H31" s="290"/>
    </row>
    <row r="32" spans="2:10" x14ac:dyDescent="0.25">
      <c r="B32" s="288"/>
      <c r="C32" s="296" t="s">
        <v>615</v>
      </c>
      <c r="D32" s="293"/>
      <c r="E32" s="285">
        <f>E29+E30+E31+E28+E24+E23</f>
        <v>124.5</v>
      </c>
      <c r="F32" s="285">
        <f>F29+F30+F31+F28+F24+F23</f>
        <v>120.5</v>
      </c>
      <c r="G32" s="285">
        <f>G29+G30+G31+G28+G24+G23</f>
        <v>0</v>
      </c>
      <c r="H32" s="285">
        <f>H29+H30+H31+H28+H24+H23</f>
        <v>4</v>
      </c>
    </row>
    <row r="33" spans="2:8" ht="26.4" x14ac:dyDescent="0.25">
      <c r="B33" s="282" t="s">
        <v>19</v>
      </c>
      <c r="C33" s="295" t="s">
        <v>616</v>
      </c>
      <c r="D33" s="284" t="s">
        <v>132</v>
      </c>
      <c r="E33" s="290">
        <f>E34</f>
        <v>3</v>
      </c>
      <c r="F33" s="290">
        <f>F34</f>
        <v>3</v>
      </c>
      <c r="G33" s="290">
        <f>G34</f>
        <v>0</v>
      </c>
      <c r="H33" s="290">
        <f>H34</f>
        <v>0</v>
      </c>
    </row>
    <row r="34" spans="2:8" x14ac:dyDescent="0.25">
      <c r="B34" s="288" t="s">
        <v>20</v>
      </c>
      <c r="C34" s="301" t="s">
        <v>107</v>
      </c>
      <c r="D34" s="284"/>
      <c r="E34" s="302">
        <f>F34+H34</f>
        <v>3</v>
      </c>
      <c r="F34" s="290">
        <v>3</v>
      </c>
      <c r="G34" s="290"/>
      <c r="H34" s="290"/>
    </row>
    <row r="35" spans="2:8" ht="11.25" customHeight="1" x14ac:dyDescent="0.25">
      <c r="B35" s="282"/>
      <c r="C35" s="303" t="s">
        <v>126</v>
      </c>
      <c r="D35" s="293"/>
      <c r="E35" s="285">
        <f>E21+E32+E34</f>
        <v>160</v>
      </c>
      <c r="F35" s="285">
        <f>F21+F32+F34</f>
        <v>156</v>
      </c>
      <c r="G35" s="285">
        <f>G21+G32+G34</f>
        <v>0</v>
      </c>
      <c r="H35" s="285">
        <f>H21+H32+H34</f>
        <v>4</v>
      </c>
    </row>
    <row r="36" spans="2:8" x14ac:dyDescent="0.25">
      <c r="B36" s="304"/>
      <c r="E36" s="305"/>
      <c r="F36" s="305"/>
      <c r="G36" s="305"/>
      <c r="H36" s="305"/>
    </row>
  </sheetData>
  <mergeCells count="14">
    <mergeCell ref="F1:H1"/>
    <mergeCell ref="B9:B12"/>
    <mergeCell ref="C9:C12"/>
    <mergeCell ref="D9:D12"/>
    <mergeCell ref="E9:E12"/>
    <mergeCell ref="F9:H9"/>
    <mergeCell ref="F10:G10"/>
    <mergeCell ref="H10:H12"/>
    <mergeCell ref="F11:F12"/>
    <mergeCell ref="F2:H2"/>
    <mergeCell ref="F4:H4"/>
    <mergeCell ref="A6:H6"/>
    <mergeCell ref="C7:H7"/>
    <mergeCell ref="G8:H8"/>
  </mergeCells>
  <pageMargins left="0" right="0"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7E2A6-C88F-4FD8-B142-B20F0ED60C66}">
  <sheetPr>
    <tabColor theme="9" tint="0.39997558519241921"/>
  </sheetPr>
  <dimension ref="A1:J45"/>
  <sheetViews>
    <sheetView topLeftCell="A10" workbookViewId="0">
      <selection activeCell="L9" sqref="L9"/>
    </sheetView>
  </sheetViews>
  <sheetFormatPr defaultRowHeight="13.2" x14ac:dyDescent="0.25"/>
  <cols>
    <col min="1" max="1" width="1.109375" style="276" customWidth="1"/>
    <col min="2" max="2" width="5.44140625" style="276" customWidth="1"/>
    <col min="3" max="3" width="38.33203125" style="276" customWidth="1"/>
    <col min="4" max="4" width="7.88671875" style="276" customWidth="1"/>
    <col min="5" max="5" width="6.88671875" style="276" customWidth="1"/>
    <col min="6" max="6" width="7.33203125" style="276" customWidth="1"/>
    <col min="7" max="7" width="11.5546875" style="276" customWidth="1"/>
    <col min="8" max="8" width="8.33203125" style="276" customWidth="1"/>
    <col min="9" max="9" width="9" style="276" customWidth="1"/>
    <col min="10" max="10" width="9.109375" style="277"/>
    <col min="11" max="256" width="9.109375" style="276"/>
    <col min="257" max="257" width="1.109375" style="276" customWidth="1"/>
    <col min="258" max="258" width="5.44140625" style="276" customWidth="1"/>
    <col min="259" max="259" width="38.33203125" style="276" customWidth="1"/>
    <col min="260" max="260" width="7.88671875" style="276" customWidth="1"/>
    <col min="261" max="261" width="6.88671875" style="276" customWidth="1"/>
    <col min="262" max="262" width="7.33203125" style="276" customWidth="1"/>
    <col min="263" max="263" width="11.5546875" style="276" customWidth="1"/>
    <col min="264" max="264" width="8.33203125" style="276" customWidth="1"/>
    <col min="265" max="265" width="9" style="276" customWidth="1"/>
    <col min="266" max="512" width="9.109375" style="276"/>
    <col min="513" max="513" width="1.109375" style="276" customWidth="1"/>
    <col min="514" max="514" width="5.44140625" style="276" customWidth="1"/>
    <col min="515" max="515" width="38.33203125" style="276" customWidth="1"/>
    <col min="516" max="516" width="7.88671875" style="276" customWidth="1"/>
    <col min="517" max="517" width="6.88671875" style="276" customWidth="1"/>
    <col min="518" max="518" width="7.33203125" style="276" customWidth="1"/>
    <col min="519" max="519" width="11.5546875" style="276" customWidth="1"/>
    <col min="520" max="520" width="8.33203125" style="276" customWidth="1"/>
    <col min="521" max="521" width="9" style="276" customWidth="1"/>
    <col min="522" max="768" width="9.109375" style="276"/>
    <col min="769" max="769" width="1.109375" style="276" customWidth="1"/>
    <col min="770" max="770" width="5.44140625" style="276" customWidth="1"/>
    <col min="771" max="771" width="38.33203125" style="276" customWidth="1"/>
    <col min="772" max="772" width="7.88671875" style="276" customWidth="1"/>
    <col min="773" max="773" width="6.88671875" style="276" customWidth="1"/>
    <col min="774" max="774" width="7.33203125" style="276" customWidth="1"/>
    <col min="775" max="775" width="11.5546875" style="276" customWidth="1"/>
    <col min="776" max="776" width="8.33203125" style="276" customWidth="1"/>
    <col min="777" max="777" width="9" style="276" customWidth="1"/>
    <col min="778" max="1024" width="9.109375" style="276"/>
    <col min="1025" max="1025" width="1.109375" style="276" customWidth="1"/>
    <col min="1026" max="1026" width="5.44140625" style="276" customWidth="1"/>
    <col min="1027" max="1027" width="38.33203125" style="276" customWidth="1"/>
    <col min="1028" max="1028" width="7.88671875" style="276" customWidth="1"/>
    <col min="1029" max="1029" width="6.88671875" style="276" customWidth="1"/>
    <col min="1030" max="1030" width="7.33203125" style="276" customWidth="1"/>
    <col min="1031" max="1031" width="11.5546875" style="276" customWidth="1"/>
    <col min="1032" max="1032" width="8.33203125" style="276" customWidth="1"/>
    <col min="1033" max="1033" width="9" style="276" customWidth="1"/>
    <col min="1034" max="1280" width="9.109375" style="276"/>
    <col min="1281" max="1281" width="1.109375" style="276" customWidth="1"/>
    <col min="1282" max="1282" width="5.44140625" style="276" customWidth="1"/>
    <col min="1283" max="1283" width="38.33203125" style="276" customWidth="1"/>
    <col min="1284" max="1284" width="7.88671875" style="276" customWidth="1"/>
    <col min="1285" max="1285" width="6.88671875" style="276" customWidth="1"/>
    <col min="1286" max="1286" width="7.33203125" style="276" customWidth="1"/>
    <col min="1287" max="1287" width="11.5546875" style="276" customWidth="1"/>
    <col min="1288" max="1288" width="8.33203125" style="276" customWidth="1"/>
    <col min="1289" max="1289" width="9" style="276" customWidth="1"/>
    <col min="1290" max="1536" width="9.109375" style="276"/>
    <col min="1537" max="1537" width="1.109375" style="276" customWidth="1"/>
    <col min="1538" max="1538" width="5.44140625" style="276" customWidth="1"/>
    <col min="1539" max="1539" width="38.33203125" style="276" customWidth="1"/>
    <col min="1540" max="1540" width="7.88671875" style="276" customWidth="1"/>
    <col min="1541" max="1541" width="6.88671875" style="276" customWidth="1"/>
    <col min="1542" max="1542" width="7.33203125" style="276" customWidth="1"/>
    <col min="1543" max="1543" width="11.5546875" style="276" customWidth="1"/>
    <col min="1544" max="1544" width="8.33203125" style="276" customWidth="1"/>
    <col min="1545" max="1545" width="9" style="276" customWidth="1"/>
    <col min="1546" max="1792" width="9.109375" style="276"/>
    <col min="1793" max="1793" width="1.109375" style="276" customWidth="1"/>
    <col min="1794" max="1794" width="5.44140625" style="276" customWidth="1"/>
    <col min="1795" max="1795" width="38.33203125" style="276" customWidth="1"/>
    <col min="1796" max="1796" width="7.88671875" style="276" customWidth="1"/>
    <col min="1797" max="1797" width="6.88671875" style="276" customWidth="1"/>
    <col min="1798" max="1798" width="7.33203125" style="276" customWidth="1"/>
    <col min="1799" max="1799" width="11.5546875" style="276" customWidth="1"/>
    <col min="1800" max="1800" width="8.33203125" style="276" customWidth="1"/>
    <col min="1801" max="1801" width="9" style="276" customWidth="1"/>
    <col min="1802" max="2048" width="9.109375" style="276"/>
    <col min="2049" max="2049" width="1.109375" style="276" customWidth="1"/>
    <col min="2050" max="2050" width="5.44140625" style="276" customWidth="1"/>
    <col min="2051" max="2051" width="38.33203125" style="276" customWidth="1"/>
    <col min="2052" max="2052" width="7.88671875" style="276" customWidth="1"/>
    <col min="2053" max="2053" width="6.88671875" style="276" customWidth="1"/>
    <col min="2054" max="2054" width="7.33203125" style="276" customWidth="1"/>
    <col min="2055" max="2055" width="11.5546875" style="276" customWidth="1"/>
    <col min="2056" max="2056" width="8.33203125" style="276" customWidth="1"/>
    <col min="2057" max="2057" width="9" style="276" customWidth="1"/>
    <col min="2058" max="2304" width="9.109375" style="276"/>
    <col min="2305" max="2305" width="1.109375" style="276" customWidth="1"/>
    <col min="2306" max="2306" width="5.44140625" style="276" customWidth="1"/>
    <col min="2307" max="2307" width="38.33203125" style="276" customWidth="1"/>
    <col min="2308" max="2308" width="7.88671875" style="276" customWidth="1"/>
    <col min="2309" max="2309" width="6.88671875" style="276" customWidth="1"/>
    <col min="2310" max="2310" width="7.33203125" style="276" customWidth="1"/>
    <col min="2311" max="2311" width="11.5546875" style="276" customWidth="1"/>
    <col min="2312" max="2312" width="8.33203125" style="276" customWidth="1"/>
    <col min="2313" max="2313" width="9" style="276" customWidth="1"/>
    <col min="2314" max="2560" width="9.109375" style="276"/>
    <col min="2561" max="2561" width="1.109375" style="276" customWidth="1"/>
    <col min="2562" max="2562" width="5.44140625" style="276" customWidth="1"/>
    <col min="2563" max="2563" width="38.33203125" style="276" customWidth="1"/>
    <col min="2564" max="2564" width="7.88671875" style="276" customWidth="1"/>
    <col min="2565" max="2565" width="6.88671875" style="276" customWidth="1"/>
    <col min="2566" max="2566" width="7.33203125" style="276" customWidth="1"/>
    <col min="2567" max="2567" width="11.5546875" style="276" customWidth="1"/>
    <col min="2568" max="2568" width="8.33203125" style="276" customWidth="1"/>
    <col min="2569" max="2569" width="9" style="276" customWidth="1"/>
    <col min="2570" max="2816" width="9.109375" style="276"/>
    <col min="2817" max="2817" width="1.109375" style="276" customWidth="1"/>
    <col min="2818" max="2818" width="5.44140625" style="276" customWidth="1"/>
    <col min="2819" max="2819" width="38.33203125" style="276" customWidth="1"/>
    <col min="2820" max="2820" width="7.88671875" style="276" customWidth="1"/>
    <col min="2821" max="2821" width="6.88671875" style="276" customWidth="1"/>
    <col min="2822" max="2822" width="7.33203125" style="276" customWidth="1"/>
    <col min="2823" max="2823" width="11.5546875" style="276" customWidth="1"/>
    <col min="2824" max="2824" width="8.33203125" style="276" customWidth="1"/>
    <col min="2825" max="2825" width="9" style="276" customWidth="1"/>
    <col min="2826" max="3072" width="9.109375" style="276"/>
    <col min="3073" max="3073" width="1.109375" style="276" customWidth="1"/>
    <col min="3074" max="3074" width="5.44140625" style="276" customWidth="1"/>
    <col min="3075" max="3075" width="38.33203125" style="276" customWidth="1"/>
    <col min="3076" max="3076" width="7.88671875" style="276" customWidth="1"/>
    <col min="3077" max="3077" width="6.88671875" style="276" customWidth="1"/>
    <col min="3078" max="3078" width="7.33203125" style="276" customWidth="1"/>
    <col min="3079" max="3079" width="11.5546875" style="276" customWidth="1"/>
    <col min="3080" max="3080" width="8.33203125" style="276" customWidth="1"/>
    <col min="3081" max="3081" width="9" style="276" customWidth="1"/>
    <col min="3082" max="3328" width="9.109375" style="276"/>
    <col min="3329" max="3329" width="1.109375" style="276" customWidth="1"/>
    <col min="3330" max="3330" width="5.44140625" style="276" customWidth="1"/>
    <col min="3331" max="3331" width="38.33203125" style="276" customWidth="1"/>
    <col min="3332" max="3332" width="7.88671875" style="276" customWidth="1"/>
    <col min="3333" max="3333" width="6.88671875" style="276" customWidth="1"/>
    <col min="3334" max="3334" width="7.33203125" style="276" customWidth="1"/>
    <col min="3335" max="3335" width="11.5546875" style="276" customWidth="1"/>
    <col min="3336" max="3336" width="8.33203125" style="276" customWidth="1"/>
    <col min="3337" max="3337" width="9" style="276" customWidth="1"/>
    <col min="3338" max="3584" width="9.109375" style="276"/>
    <col min="3585" max="3585" width="1.109375" style="276" customWidth="1"/>
    <col min="3586" max="3586" width="5.44140625" style="276" customWidth="1"/>
    <col min="3587" max="3587" width="38.33203125" style="276" customWidth="1"/>
    <col min="3588" max="3588" width="7.88671875" style="276" customWidth="1"/>
    <col min="3589" max="3589" width="6.88671875" style="276" customWidth="1"/>
    <col min="3590" max="3590" width="7.33203125" style="276" customWidth="1"/>
    <col min="3591" max="3591" width="11.5546875" style="276" customWidth="1"/>
    <col min="3592" max="3592" width="8.33203125" style="276" customWidth="1"/>
    <col min="3593" max="3593" width="9" style="276" customWidth="1"/>
    <col min="3594" max="3840" width="9.109375" style="276"/>
    <col min="3841" max="3841" width="1.109375" style="276" customWidth="1"/>
    <col min="3842" max="3842" width="5.44140625" style="276" customWidth="1"/>
    <col min="3843" max="3843" width="38.33203125" style="276" customWidth="1"/>
    <col min="3844" max="3844" width="7.88671875" style="276" customWidth="1"/>
    <col min="3845" max="3845" width="6.88671875" style="276" customWidth="1"/>
    <col min="3846" max="3846" width="7.33203125" style="276" customWidth="1"/>
    <col min="3847" max="3847" width="11.5546875" style="276" customWidth="1"/>
    <col min="3848" max="3848" width="8.33203125" style="276" customWidth="1"/>
    <col min="3849" max="3849" width="9" style="276" customWidth="1"/>
    <col min="3850" max="4096" width="9.109375" style="276"/>
    <col min="4097" max="4097" width="1.109375" style="276" customWidth="1"/>
    <col min="4098" max="4098" width="5.44140625" style="276" customWidth="1"/>
    <col min="4099" max="4099" width="38.33203125" style="276" customWidth="1"/>
    <col min="4100" max="4100" width="7.88671875" style="276" customWidth="1"/>
    <col min="4101" max="4101" width="6.88671875" style="276" customWidth="1"/>
    <col min="4102" max="4102" width="7.33203125" style="276" customWidth="1"/>
    <col min="4103" max="4103" width="11.5546875" style="276" customWidth="1"/>
    <col min="4104" max="4104" width="8.33203125" style="276" customWidth="1"/>
    <col min="4105" max="4105" width="9" style="276" customWidth="1"/>
    <col min="4106" max="4352" width="9.109375" style="276"/>
    <col min="4353" max="4353" width="1.109375" style="276" customWidth="1"/>
    <col min="4354" max="4354" width="5.44140625" style="276" customWidth="1"/>
    <col min="4355" max="4355" width="38.33203125" style="276" customWidth="1"/>
    <col min="4356" max="4356" width="7.88671875" style="276" customWidth="1"/>
    <col min="4357" max="4357" width="6.88671875" style="276" customWidth="1"/>
    <col min="4358" max="4358" width="7.33203125" style="276" customWidth="1"/>
    <col min="4359" max="4359" width="11.5546875" style="276" customWidth="1"/>
    <col min="4360" max="4360" width="8.33203125" style="276" customWidth="1"/>
    <col min="4361" max="4361" width="9" style="276" customWidth="1"/>
    <col min="4362" max="4608" width="9.109375" style="276"/>
    <col min="4609" max="4609" width="1.109375" style="276" customWidth="1"/>
    <col min="4610" max="4610" width="5.44140625" style="276" customWidth="1"/>
    <col min="4611" max="4611" width="38.33203125" style="276" customWidth="1"/>
    <col min="4612" max="4612" width="7.88671875" style="276" customWidth="1"/>
    <col min="4613" max="4613" width="6.88671875" style="276" customWidth="1"/>
    <col min="4614" max="4614" width="7.33203125" style="276" customWidth="1"/>
    <col min="4615" max="4615" width="11.5546875" style="276" customWidth="1"/>
    <col min="4616" max="4616" width="8.33203125" style="276" customWidth="1"/>
    <col min="4617" max="4617" width="9" style="276" customWidth="1"/>
    <col min="4618" max="4864" width="9.109375" style="276"/>
    <col min="4865" max="4865" width="1.109375" style="276" customWidth="1"/>
    <col min="4866" max="4866" width="5.44140625" style="276" customWidth="1"/>
    <col min="4867" max="4867" width="38.33203125" style="276" customWidth="1"/>
    <col min="4868" max="4868" width="7.88671875" style="276" customWidth="1"/>
    <col min="4869" max="4869" width="6.88671875" style="276" customWidth="1"/>
    <col min="4870" max="4870" width="7.33203125" style="276" customWidth="1"/>
    <col min="4871" max="4871" width="11.5546875" style="276" customWidth="1"/>
    <col min="4872" max="4872" width="8.33203125" style="276" customWidth="1"/>
    <col min="4873" max="4873" width="9" style="276" customWidth="1"/>
    <col min="4874" max="5120" width="9.109375" style="276"/>
    <col min="5121" max="5121" width="1.109375" style="276" customWidth="1"/>
    <col min="5122" max="5122" width="5.44140625" style="276" customWidth="1"/>
    <col min="5123" max="5123" width="38.33203125" style="276" customWidth="1"/>
    <col min="5124" max="5124" width="7.88671875" style="276" customWidth="1"/>
    <col min="5125" max="5125" width="6.88671875" style="276" customWidth="1"/>
    <col min="5126" max="5126" width="7.33203125" style="276" customWidth="1"/>
    <col min="5127" max="5127" width="11.5546875" style="276" customWidth="1"/>
    <col min="5128" max="5128" width="8.33203125" style="276" customWidth="1"/>
    <col min="5129" max="5129" width="9" style="276" customWidth="1"/>
    <col min="5130" max="5376" width="9.109375" style="276"/>
    <col min="5377" max="5377" width="1.109375" style="276" customWidth="1"/>
    <col min="5378" max="5378" width="5.44140625" style="276" customWidth="1"/>
    <col min="5379" max="5379" width="38.33203125" style="276" customWidth="1"/>
    <col min="5380" max="5380" width="7.88671875" style="276" customWidth="1"/>
    <col min="5381" max="5381" width="6.88671875" style="276" customWidth="1"/>
    <col min="5382" max="5382" width="7.33203125" style="276" customWidth="1"/>
    <col min="5383" max="5383" width="11.5546875" style="276" customWidth="1"/>
    <col min="5384" max="5384" width="8.33203125" style="276" customWidth="1"/>
    <col min="5385" max="5385" width="9" style="276" customWidth="1"/>
    <col min="5386" max="5632" width="9.109375" style="276"/>
    <col min="5633" max="5633" width="1.109375" style="276" customWidth="1"/>
    <col min="5634" max="5634" width="5.44140625" style="276" customWidth="1"/>
    <col min="5635" max="5635" width="38.33203125" style="276" customWidth="1"/>
    <col min="5636" max="5636" width="7.88671875" style="276" customWidth="1"/>
    <col min="5637" max="5637" width="6.88671875" style="276" customWidth="1"/>
    <col min="5638" max="5638" width="7.33203125" style="276" customWidth="1"/>
    <col min="5639" max="5639" width="11.5546875" style="276" customWidth="1"/>
    <col min="5640" max="5640" width="8.33203125" style="276" customWidth="1"/>
    <col min="5641" max="5641" width="9" style="276" customWidth="1"/>
    <col min="5642" max="5888" width="9.109375" style="276"/>
    <col min="5889" max="5889" width="1.109375" style="276" customWidth="1"/>
    <col min="5890" max="5890" width="5.44140625" style="276" customWidth="1"/>
    <col min="5891" max="5891" width="38.33203125" style="276" customWidth="1"/>
    <col min="5892" max="5892" width="7.88671875" style="276" customWidth="1"/>
    <col min="5893" max="5893" width="6.88671875" style="276" customWidth="1"/>
    <col min="5894" max="5894" width="7.33203125" style="276" customWidth="1"/>
    <col min="5895" max="5895" width="11.5546875" style="276" customWidth="1"/>
    <col min="5896" max="5896" width="8.33203125" style="276" customWidth="1"/>
    <col min="5897" max="5897" width="9" style="276" customWidth="1"/>
    <col min="5898" max="6144" width="9.109375" style="276"/>
    <col min="6145" max="6145" width="1.109375" style="276" customWidth="1"/>
    <col min="6146" max="6146" width="5.44140625" style="276" customWidth="1"/>
    <col min="6147" max="6147" width="38.33203125" style="276" customWidth="1"/>
    <col min="6148" max="6148" width="7.88671875" style="276" customWidth="1"/>
    <col min="6149" max="6149" width="6.88671875" style="276" customWidth="1"/>
    <col min="6150" max="6150" width="7.33203125" style="276" customWidth="1"/>
    <col min="6151" max="6151" width="11.5546875" style="276" customWidth="1"/>
    <col min="6152" max="6152" width="8.33203125" style="276" customWidth="1"/>
    <col min="6153" max="6153" width="9" style="276" customWidth="1"/>
    <col min="6154" max="6400" width="9.109375" style="276"/>
    <col min="6401" max="6401" width="1.109375" style="276" customWidth="1"/>
    <col min="6402" max="6402" width="5.44140625" style="276" customWidth="1"/>
    <col min="6403" max="6403" width="38.33203125" style="276" customWidth="1"/>
    <col min="6404" max="6404" width="7.88671875" style="276" customWidth="1"/>
    <col min="6405" max="6405" width="6.88671875" style="276" customWidth="1"/>
    <col min="6406" max="6406" width="7.33203125" style="276" customWidth="1"/>
    <col min="6407" max="6407" width="11.5546875" style="276" customWidth="1"/>
    <col min="6408" max="6408" width="8.33203125" style="276" customWidth="1"/>
    <col min="6409" max="6409" width="9" style="276" customWidth="1"/>
    <col min="6410" max="6656" width="9.109375" style="276"/>
    <col min="6657" max="6657" width="1.109375" style="276" customWidth="1"/>
    <col min="6658" max="6658" width="5.44140625" style="276" customWidth="1"/>
    <col min="6659" max="6659" width="38.33203125" style="276" customWidth="1"/>
    <col min="6660" max="6660" width="7.88671875" style="276" customWidth="1"/>
    <col min="6661" max="6661" width="6.88671875" style="276" customWidth="1"/>
    <col min="6662" max="6662" width="7.33203125" style="276" customWidth="1"/>
    <col min="6663" max="6663" width="11.5546875" style="276" customWidth="1"/>
    <col min="6664" max="6664" width="8.33203125" style="276" customWidth="1"/>
    <col min="6665" max="6665" width="9" style="276" customWidth="1"/>
    <col min="6666" max="6912" width="9.109375" style="276"/>
    <col min="6913" max="6913" width="1.109375" style="276" customWidth="1"/>
    <col min="6914" max="6914" width="5.44140625" style="276" customWidth="1"/>
    <col min="6915" max="6915" width="38.33203125" style="276" customWidth="1"/>
    <col min="6916" max="6916" width="7.88671875" style="276" customWidth="1"/>
    <col min="6917" max="6917" width="6.88671875" style="276" customWidth="1"/>
    <col min="6918" max="6918" width="7.33203125" style="276" customWidth="1"/>
    <col min="6919" max="6919" width="11.5546875" style="276" customWidth="1"/>
    <col min="6920" max="6920" width="8.33203125" style="276" customWidth="1"/>
    <col min="6921" max="6921" width="9" style="276" customWidth="1"/>
    <col min="6922" max="7168" width="9.109375" style="276"/>
    <col min="7169" max="7169" width="1.109375" style="276" customWidth="1"/>
    <col min="7170" max="7170" width="5.44140625" style="276" customWidth="1"/>
    <col min="7171" max="7171" width="38.33203125" style="276" customWidth="1"/>
    <col min="7172" max="7172" width="7.88671875" style="276" customWidth="1"/>
    <col min="7173" max="7173" width="6.88671875" style="276" customWidth="1"/>
    <col min="7174" max="7174" width="7.33203125" style="276" customWidth="1"/>
    <col min="7175" max="7175" width="11.5546875" style="276" customWidth="1"/>
    <col min="7176" max="7176" width="8.33203125" style="276" customWidth="1"/>
    <col min="7177" max="7177" width="9" style="276" customWidth="1"/>
    <col min="7178" max="7424" width="9.109375" style="276"/>
    <col min="7425" max="7425" width="1.109375" style="276" customWidth="1"/>
    <col min="7426" max="7426" width="5.44140625" style="276" customWidth="1"/>
    <col min="7427" max="7427" width="38.33203125" style="276" customWidth="1"/>
    <col min="7428" max="7428" width="7.88671875" style="276" customWidth="1"/>
    <col min="7429" max="7429" width="6.88671875" style="276" customWidth="1"/>
    <col min="7430" max="7430" width="7.33203125" style="276" customWidth="1"/>
    <col min="7431" max="7431" width="11.5546875" style="276" customWidth="1"/>
    <col min="7432" max="7432" width="8.33203125" style="276" customWidth="1"/>
    <col min="7433" max="7433" width="9" style="276" customWidth="1"/>
    <col min="7434" max="7680" width="9.109375" style="276"/>
    <col min="7681" max="7681" width="1.109375" style="276" customWidth="1"/>
    <col min="7682" max="7682" width="5.44140625" style="276" customWidth="1"/>
    <col min="7683" max="7683" width="38.33203125" style="276" customWidth="1"/>
    <col min="7684" max="7684" width="7.88671875" style="276" customWidth="1"/>
    <col min="7685" max="7685" width="6.88671875" style="276" customWidth="1"/>
    <col min="7686" max="7686" width="7.33203125" style="276" customWidth="1"/>
    <col min="7687" max="7687" width="11.5546875" style="276" customWidth="1"/>
    <col min="7688" max="7688" width="8.33203125" style="276" customWidth="1"/>
    <col min="7689" max="7689" width="9" style="276" customWidth="1"/>
    <col min="7690" max="7936" width="9.109375" style="276"/>
    <col min="7937" max="7937" width="1.109375" style="276" customWidth="1"/>
    <col min="7938" max="7938" width="5.44140625" style="276" customWidth="1"/>
    <col min="7939" max="7939" width="38.33203125" style="276" customWidth="1"/>
    <col min="7940" max="7940" width="7.88671875" style="276" customWidth="1"/>
    <col min="7941" max="7941" width="6.88671875" style="276" customWidth="1"/>
    <col min="7942" max="7942" width="7.33203125" style="276" customWidth="1"/>
    <col min="7943" max="7943" width="11.5546875" style="276" customWidth="1"/>
    <col min="7944" max="7944" width="8.33203125" style="276" customWidth="1"/>
    <col min="7945" max="7945" width="9" style="276" customWidth="1"/>
    <col min="7946" max="8192" width="9.109375" style="276"/>
    <col min="8193" max="8193" width="1.109375" style="276" customWidth="1"/>
    <col min="8194" max="8194" width="5.44140625" style="276" customWidth="1"/>
    <col min="8195" max="8195" width="38.33203125" style="276" customWidth="1"/>
    <col min="8196" max="8196" width="7.88671875" style="276" customWidth="1"/>
    <col min="8197" max="8197" width="6.88671875" style="276" customWidth="1"/>
    <col min="8198" max="8198" width="7.33203125" style="276" customWidth="1"/>
    <col min="8199" max="8199" width="11.5546875" style="276" customWidth="1"/>
    <col min="8200" max="8200" width="8.33203125" style="276" customWidth="1"/>
    <col min="8201" max="8201" width="9" style="276" customWidth="1"/>
    <col min="8202" max="8448" width="9.109375" style="276"/>
    <col min="8449" max="8449" width="1.109375" style="276" customWidth="1"/>
    <col min="8450" max="8450" width="5.44140625" style="276" customWidth="1"/>
    <col min="8451" max="8451" width="38.33203125" style="276" customWidth="1"/>
    <col min="8452" max="8452" width="7.88671875" style="276" customWidth="1"/>
    <col min="8453" max="8453" width="6.88671875" style="276" customWidth="1"/>
    <col min="8454" max="8454" width="7.33203125" style="276" customWidth="1"/>
    <col min="8455" max="8455" width="11.5546875" style="276" customWidth="1"/>
    <col min="8456" max="8456" width="8.33203125" style="276" customWidth="1"/>
    <col min="8457" max="8457" width="9" style="276" customWidth="1"/>
    <col min="8458" max="8704" width="9.109375" style="276"/>
    <col min="8705" max="8705" width="1.109375" style="276" customWidth="1"/>
    <col min="8706" max="8706" width="5.44140625" style="276" customWidth="1"/>
    <col min="8707" max="8707" width="38.33203125" style="276" customWidth="1"/>
    <col min="8708" max="8708" width="7.88671875" style="276" customWidth="1"/>
    <col min="8709" max="8709" width="6.88671875" style="276" customWidth="1"/>
    <col min="8710" max="8710" width="7.33203125" style="276" customWidth="1"/>
    <col min="8711" max="8711" width="11.5546875" style="276" customWidth="1"/>
    <col min="8712" max="8712" width="8.33203125" style="276" customWidth="1"/>
    <col min="8713" max="8713" width="9" style="276" customWidth="1"/>
    <col min="8714" max="8960" width="9.109375" style="276"/>
    <col min="8961" max="8961" width="1.109375" style="276" customWidth="1"/>
    <col min="8962" max="8962" width="5.44140625" style="276" customWidth="1"/>
    <col min="8963" max="8963" width="38.33203125" style="276" customWidth="1"/>
    <col min="8964" max="8964" width="7.88671875" style="276" customWidth="1"/>
    <col min="8965" max="8965" width="6.88671875" style="276" customWidth="1"/>
    <col min="8966" max="8966" width="7.33203125" style="276" customWidth="1"/>
    <col min="8967" max="8967" width="11.5546875" style="276" customWidth="1"/>
    <col min="8968" max="8968" width="8.33203125" style="276" customWidth="1"/>
    <col min="8969" max="8969" width="9" style="276" customWidth="1"/>
    <col min="8970" max="9216" width="9.109375" style="276"/>
    <col min="9217" max="9217" width="1.109375" style="276" customWidth="1"/>
    <col min="9218" max="9218" width="5.44140625" style="276" customWidth="1"/>
    <col min="9219" max="9219" width="38.33203125" style="276" customWidth="1"/>
    <col min="9220" max="9220" width="7.88671875" style="276" customWidth="1"/>
    <col min="9221" max="9221" width="6.88671875" style="276" customWidth="1"/>
    <col min="9222" max="9222" width="7.33203125" style="276" customWidth="1"/>
    <col min="9223" max="9223" width="11.5546875" style="276" customWidth="1"/>
    <col min="9224" max="9224" width="8.33203125" style="276" customWidth="1"/>
    <col min="9225" max="9225" width="9" style="276" customWidth="1"/>
    <col min="9226" max="9472" width="9.109375" style="276"/>
    <col min="9473" max="9473" width="1.109375" style="276" customWidth="1"/>
    <col min="9474" max="9474" width="5.44140625" style="276" customWidth="1"/>
    <col min="9475" max="9475" width="38.33203125" style="276" customWidth="1"/>
    <col min="9476" max="9476" width="7.88671875" style="276" customWidth="1"/>
    <col min="9477" max="9477" width="6.88671875" style="276" customWidth="1"/>
    <col min="9478" max="9478" width="7.33203125" style="276" customWidth="1"/>
    <col min="9479" max="9479" width="11.5546875" style="276" customWidth="1"/>
    <col min="9480" max="9480" width="8.33203125" style="276" customWidth="1"/>
    <col min="9481" max="9481" width="9" style="276" customWidth="1"/>
    <col min="9482" max="9728" width="9.109375" style="276"/>
    <col min="9729" max="9729" width="1.109375" style="276" customWidth="1"/>
    <col min="9730" max="9730" width="5.44140625" style="276" customWidth="1"/>
    <col min="9731" max="9731" width="38.33203125" style="276" customWidth="1"/>
    <col min="9732" max="9732" width="7.88671875" style="276" customWidth="1"/>
    <col min="9733" max="9733" width="6.88671875" style="276" customWidth="1"/>
    <col min="9734" max="9734" width="7.33203125" style="276" customWidth="1"/>
    <col min="9735" max="9735" width="11.5546875" style="276" customWidth="1"/>
    <col min="9736" max="9736" width="8.33203125" style="276" customWidth="1"/>
    <col min="9737" max="9737" width="9" style="276" customWidth="1"/>
    <col min="9738" max="9984" width="9.109375" style="276"/>
    <col min="9985" max="9985" width="1.109375" style="276" customWidth="1"/>
    <col min="9986" max="9986" width="5.44140625" style="276" customWidth="1"/>
    <col min="9987" max="9987" width="38.33203125" style="276" customWidth="1"/>
    <col min="9988" max="9988" width="7.88671875" style="276" customWidth="1"/>
    <col min="9989" max="9989" width="6.88671875" style="276" customWidth="1"/>
    <col min="9990" max="9990" width="7.33203125" style="276" customWidth="1"/>
    <col min="9991" max="9991" width="11.5546875" style="276" customWidth="1"/>
    <col min="9992" max="9992" width="8.33203125" style="276" customWidth="1"/>
    <col min="9993" max="9993" width="9" style="276" customWidth="1"/>
    <col min="9994" max="10240" width="9.109375" style="276"/>
    <col min="10241" max="10241" width="1.109375" style="276" customWidth="1"/>
    <col min="10242" max="10242" width="5.44140625" style="276" customWidth="1"/>
    <col min="10243" max="10243" width="38.33203125" style="276" customWidth="1"/>
    <col min="10244" max="10244" width="7.88671875" style="276" customWidth="1"/>
    <col min="10245" max="10245" width="6.88671875" style="276" customWidth="1"/>
    <col min="10246" max="10246" width="7.33203125" style="276" customWidth="1"/>
    <col min="10247" max="10247" width="11.5546875" style="276" customWidth="1"/>
    <col min="10248" max="10248" width="8.33203125" style="276" customWidth="1"/>
    <col min="10249" max="10249" width="9" style="276" customWidth="1"/>
    <col min="10250" max="10496" width="9.109375" style="276"/>
    <col min="10497" max="10497" width="1.109375" style="276" customWidth="1"/>
    <col min="10498" max="10498" width="5.44140625" style="276" customWidth="1"/>
    <col min="10499" max="10499" width="38.33203125" style="276" customWidth="1"/>
    <col min="10500" max="10500" width="7.88671875" style="276" customWidth="1"/>
    <col min="10501" max="10501" width="6.88671875" style="276" customWidth="1"/>
    <col min="10502" max="10502" width="7.33203125" style="276" customWidth="1"/>
    <col min="10503" max="10503" width="11.5546875" style="276" customWidth="1"/>
    <col min="10504" max="10504" width="8.33203125" style="276" customWidth="1"/>
    <col min="10505" max="10505" width="9" style="276" customWidth="1"/>
    <col min="10506" max="10752" width="9.109375" style="276"/>
    <col min="10753" max="10753" width="1.109375" style="276" customWidth="1"/>
    <col min="10754" max="10754" width="5.44140625" style="276" customWidth="1"/>
    <col min="10755" max="10755" width="38.33203125" style="276" customWidth="1"/>
    <col min="10756" max="10756" width="7.88671875" style="276" customWidth="1"/>
    <col min="10757" max="10757" width="6.88671875" style="276" customWidth="1"/>
    <col min="10758" max="10758" width="7.33203125" style="276" customWidth="1"/>
    <col min="10759" max="10759" width="11.5546875" style="276" customWidth="1"/>
    <col min="10760" max="10760" width="8.33203125" style="276" customWidth="1"/>
    <col min="10761" max="10761" width="9" style="276" customWidth="1"/>
    <col min="10762" max="11008" width="9.109375" style="276"/>
    <col min="11009" max="11009" width="1.109375" style="276" customWidth="1"/>
    <col min="11010" max="11010" width="5.44140625" style="276" customWidth="1"/>
    <col min="11011" max="11011" width="38.33203125" style="276" customWidth="1"/>
    <col min="11012" max="11012" width="7.88671875" style="276" customWidth="1"/>
    <col min="11013" max="11013" width="6.88671875" style="276" customWidth="1"/>
    <col min="11014" max="11014" width="7.33203125" style="276" customWidth="1"/>
    <col min="11015" max="11015" width="11.5546875" style="276" customWidth="1"/>
    <col min="11016" max="11016" width="8.33203125" style="276" customWidth="1"/>
    <col min="11017" max="11017" width="9" style="276" customWidth="1"/>
    <col min="11018" max="11264" width="9.109375" style="276"/>
    <col min="11265" max="11265" width="1.109375" style="276" customWidth="1"/>
    <col min="11266" max="11266" width="5.44140625" style="276" customWidth="1"/>
    <col min="11267" max="11267" width="38.33203125" style="276" customWidth="1"/>
    <col min="11268" max="11268" width="7.88671875" style="276" customWidth="1"/>
    <col min="11269" max="11269" width="6.88671875" style="276" customWidth="1"/>
    <col min="11270" max="11270" width="7.33203125" style="276" customWidth="1"/>
    <col min="11271" max="11271" width="11.5546875" style="276" customWidth="1"/>
    <col min="11272" max="11272" width="8.33203125" style="276" customWidth="1"/>
    <col min="11273" max="11273" width="9" style="276" customWidth="1"/>
    <col min="11274" max="11520" width="9.109375" style="276"/>
    <col min="11521" max="11521" width="1.109375" style="276" customWidth="1"/>
    <col min="11522" max="11522" width="5.44140625" style="276" customWidth="1"/>
    <col min="11523" max="11523" width="38.33203125" style="276" customWidth="1"/>
    <col min="11524" max="11524" width="7.88671875" style="276" customWidth="1"/>
    <col min="11525" max="11525" width="6.88671875" style="276" customWidth="1"/>
    <col min="11526" max="11526" width="7.33203125" style="276" customWidth="1"/>
    <col min="11527" max="11527" width="11.5546875" style="276" customWidth="1"/>
    <col min="11528" max="11528" width="8.33203125" style="276" customWidth="1"/>
    <col min="11529" max="11529" width="9" style="276" customWidth="1"/>
    <col min="11530" max="11776" width="9.109375" style="276"/>
    <col min="11777" max="11777" width="1.109375" style="276" customWidth="1"/>
    <col min="11778" max="11778" width="5.44140625" style="276" customWidth="1"/>
    <col min="11779" max="11779" width="38.33203125" style="276" customWidth="1"/>
    <col min="11780" max="11780" width="7.88671875" style="276" customWidth="1"/>
    <col min="11781" max="11781" width="6.88671875" style="276" customWidth="1"/>
    <col min="11782" max="11782" width="7.33203125" style="276" customWidth="1"/>
    <col min="11783" max="11783" width="11.5546875" style="276" customWidth="1"/>
    <col min="11784" max="11784" width="8.33203125" style="276" customWidth="1"/>
    <col min="11785" max="11785" width="9" style="276" customWidth="1"/>
    <col min="11786" max="12032" width="9.109375" style="276"/>
    <col min="12033" max="12033" width="1.109375" style="276" customWidth="1"/>
    <col min="12034" max="12034" width="5.44140625" style="276" customWidth="1"/>
    <col min="12035" max="12035" width="38.33203125" style="276" customWidth="1"/>
    <col min="12036" max="12036" width="7.88671875" style="276" customWidth="1"/>
    <col min="12037" max="12037" width="6.88671875" style="276" customWidth="1"/>
    <col min="12038" max="12038" width="7.33203125" style="276" customWidth="1"/>
    <col min="12039" max="12039" width="11.5546875" style="276" customWidth="1"/>
    <col min="12040" max="12040" width="8.33203125" style="276" customWidth="1"/>
    <col min="12041" max="12041" width="9" style="276" customWidth="1"/>
    <col min="12042" max="12288" width="9.109375" style="276"/>
    <col min="12289" max="12289" width="1.109375" style="276" customWidth="1"/>
    <col min="12290" max="12290" width="5.44140625" style="276" customWidth="1"/>
    <col min="12291" max="12291" width="38.33203125" style="276" customWidth="1"/>
    <col min="12292" max="12292" width="7.88671875" style="276" customWidth="1"/>
    <col min="12293" max="12293" width="6.88671875" style="276" customWidth="1"/>
    <col min="12294" max="12294" width="7.33203125" style="276" customWidth="1"/>
    <col min="12295" max="12295" width="11.5546875" style="276" customWidth="1"/>
    <col min="12296" max="12296" width="8.33203125" style="276" customWidth="1"/>
    <col min="12297" max="12297" width="9" style="276" customWidth="1"/>
    <col min="12298" max="12544" width="9.109375" style="276"/>
    <col min="12545" max="12545" width="1.109375" style="276" customWidth="1"/>
    <col min="12546" max="12546" width="5.44140625" style="276" customWidth="1"/>
    <col min="12547" max="12547" width="38.33203125" style="276" customWidth="1"/>
    <col min="12548" max="12548" width="7.88671875" style="276" customWidth="1"/>
    <col min="12549" max="12549" width="6.88671875" style="276" customWidth="1"/>
    <col min="12550" max="12550" width="7.33203125" style="276" customWidth="1"/>
    <col min="12551" max="12551" width="11.5546875" style="276" customWidth="1"/>
    <col min="12552" max="12552" width="8.33203125" style="276" customWidth="1"/>
    <col min="12553" max="12553" width="9" style="276" customWidth="1"/>
    <col min="12554" max="12800" width="9.109375" style="276"/>
    <col min="12801" max="12801" width="1.109375" style="276" customWidth="1"/>
    <col min="12802" max="12802" width="5.44140625" style="276" customWidth="1"/>
    <col min="12803" max="12803" width="38.33203125" style="276" customWidth="1"/>
    <col min="12804" max="12804" width="7.88671875" style="276" customWidth="1"/>
    <col min="12805" max="12805" width="6.88671875" style="276" customWidth="1"/>
    <col min="12806" max="12806" width="7.33203125" style="276" customWidth="1"/>
    <col min="12807" max="12807" width="11.5546875" style="276" customWidth="1"/>
    <col min="12808" max="12808" width="8.33203125" style="276" customWidth="1"/>
    <col min="12809" max="12809" width="9" style="276" customWidth="1"/>
    <col min="12810" max="13056" width="9.109375" style="276"/>
    <col min="13057" max="13057" width="1.109375" style="276" customWidth="1"/>
    <col min="13058" max="13058" width="5.44140625" style="276" customWidth="1"/>
    <col min="13059" max="13059" width="38.33203125" style="276" customWidth="1"/>
    <col min="13060" max="13060" width="7.88671875" style="276" customWidth="1"/>
    <col min="13061" max="13061" width="6.88671875" style="276" customWidth="1"/>
    <col min="13062" max="13062" width="7.33203125" style="276" customWidth="1"/>
    <col min="13063" max="13063" width="11.5546875" style="276" customWidth="1"/>
    <col min="13064" max="13064" width="8.33203125" style="276" customWidth="1"/>
    <col min="13065" max="13065" width="9" style="276" customWidth="1"/>
    <col min="13066" max="13312" width="9.109375" style="276"/>
    <col min="13313" max="13313" width="1.109375" style="276" customWidth="1"/>
    <col min="13314" max="13314" width="5.44140625" style="276" customWidth="1"/>
    <col min="13315" max="13315" width="38.33203125" style="276" customWidth="1"/>
    <col min="13316" max="13316" width="7.88671875" style="276" customWidth="1"/>
    <col min="13317" max="13317" width="6.88671875" style="276" customWidth="1"/>
    <col min="13318" max="13318" width="7.33203125" style="276" customWidth="1"/>
    <col min="13319" max="13319" width="11.5546875" style="276" customWidth="1"/>
    <col min="13320" max="13320" width="8.33203125" style="276" customWidth="1"/>
    <col min="13321" max="13321" width="9" style="276" customWidth="1"/>
    <col min="13322" max="13568" width="9.109375" style="276"/>
    <col min="13569" max="13569" width="1.109375" style="276" customWidth="1"/>
    <col min="13570" max="13570" width="5.44140625" style="276" customWidth="1"/>
    <col min="13571" max="13571" width="38.33203125" style="276" customWidth="1"/>
    <col min="13572" max="13572" width="7.88671875" style="276" customWidth="1"/>
    <col min="13573" max="13573" width="6.88671875" style="276" customWidth="1"/>
    <col min="13574" max="13574" width="7.33203125" style="276" customWidth="1"/>
    <col min="13575" max="13575" width="11.5546875" style="276" customWidth="1"/>
    <col min="13576" max="13576" width="8.33203125" style="276" customWidth="1"/>
    <col min="13577" max="13577" width="9" style="276" customWidth="1"/>
    <col min="13578" max="13824" width="9.109375" style="276"/>
    <col min="13825" max="13825" width="1.109375" style="276" customWidth="1"/>
    <col min="13826" max="13826" width="5.44140625" style="276" customWidth="1"/>
    <col min="13827" max="13827" width="38.33203125" style="276" customWidth="1"/>
    <col min="13828" max="13828" width="7.88671875" style="276" customWidth="1"/>
    <col min="13829" max="13829" width="6.88671875" style="276" customWidth="1"/>
    <col min="13830" max="13830" width="7.33203125" style="276" customWidth="1"/>
    <col min="13831" max="13831" width="11.5546875" style="276" customWidth="1"/>
    <col min="13832" max="13832" width="8.33203125" style="276" customWidth="1"/>
    <col min="13833" max="13833" width="9" style="276" customWidth="1"/>
    <col min="13834" max="14080" width="9.109375" style="276"/>
    <col min="14081" max="14081" width="1.109375" style="276" customWidth="1"/>
    <col min="14082" max="14082" width="5.44140625" style="276" customWidth="1"/>
    <col min="14083" max="14083" width="38.33203125" style="276" customWidth="1"/>
    <col min="14084" max="14084" width="7.88671875" style="276" customWidth="1"/>
    <col min="14085" max="14085" width="6.88671875" style="276" customWidth="1"/>
    <col min="14086" max="14086" width="7.33203125" style="276" customWidth="1"/>
    <col min="14087" max="14087" width="11.5546875" style="276" customWidth="1"/>
    <col min="14088" max="14088" width="8.33203125" style="276" customWidth="1"/>
    <col min="14089" max="14089" width="9" style="276" customWidth="1"/>
    <col min="14090" max="14336" width="9.109375" style="276"/>
    <col min="14337" max="14337" width="1.109375" style="276" customWidth="1"/>
    <col min="14338" max="14338" width="5.44140625" style="276" customWidth="1"/>
    <col min="14339" max="14339" width="38.33203125" style="276" customWidth="1"/>
    <col min="14340" max="14340" width="7.88671875" style="276" customWidth="1"/>
    <col min="14341" max="14341" width="6.88671875" style="276" customWidth="1"/>
    <col min="14342" max="14342" width="7.33203125" style="276" customWidth="1"/>
    <col min="14343" max="14343" width="11.5546875" style="276" customWidth="1"/>
    <col min="14344" max="14344" width="8.33203125" style="276" customWidth="1"/>
    <col min="14345" max="14345" width="9" style="276" customWidth="1"/>
    <col min="14346" max="14592" width="9.109375" style="276"/>
    <col min="14593" max="14593" width="1.109375" style="276" customWidth="1"/>
    <col min="14594" max="14594" width="5.44140625" style="276" customWidth="1"/>
    <col min="14595" max="14595" width="38.33203125" style="276" customWidth="1"/>
    <col min="14596" max="14596" width="7.88671875" style="276" customWidth="1"/>
    <col min="14597" max="14597" width="6.88671875" style="276" customWidth="1"/>
    <col min="14598" max="14598" width="7.33203125" style="276" customWidth="1"/>
    <col min="14599" max="14599" width="11.5546875" style="276" customWidth="1"/>
    <col min="14600" max="14600" width="8.33203125" style="276" customWidth="1"/>
    <col min="14601" max="14601" width="9" style="276" customWidth="1"/>
    <col min="14602" max="14848" width="9.109375" style="276"/>
    <col min="14849" max="14849" width="1.109375" style="276" customWidth="1"/>
    <col min="14850" max="14850" width="5.44140625" style="276" customWidth="1"/>
    <col min="14851" max="14851" width="38.33203125" style="276" customWidth="1"/>
    <col min="14852" max="14852" width="7.88671875" style="276" customWidth="1"/>
    <col min="14853" max="14853" width="6.88671875" style="276" customWidth="1"/>
    <col min="14854" max="14854" width="7.33203125" style="276" customWidth="1"/>
    <col min="14855" max="14855" width="11.5546875" style="276" customWidth="1"/>
    <col min="14856" max="14856" width="8.33203125" style="276" customWidth="1"/>
    <col min="14857" max="14857" width="9" style="276" customWidth="1"/>
    <col min="14858" max="15104" width="9.109375" style="276"/>
    <col min="15105" max="15105" width="1.109375" style="276" customWidth="1"/>
    <col min="15106" max="15106" width="5.44140625" style="276" customWidth="1"/>
    <col min="15107" max="15107" width="38.33203125" style="276" customWidth="1"/>
    <col min="15108" max="15108" width="7.88671875" style="276" customWidth="1"/>
    <col min="15109" max="15109" width="6.88671875" style="276" customWidth="1"/>
    <col min="15110" max="15110" width="7.33203125" style="276" customWidth="1"/>
    <col min="15111" max="15111" width="11.5546875" style="276" customWidth="1"/>
    <col min="15112" max="15112" width="8.33203125" style="276" customWidth="1"/>
    <col min="15113" max="15113" width="9" style="276" customWidth="1"/>
    <col min="15114" max="15360" width="9.109375" style="276"/>
    <col min="15361" max="15361" width="1.109375" style="276" customWidth="1"/>
    <col min="15362" max="15362" width="5.44140625" style="276" customWidth="1"/>
    <col min="15363" max="15363" width="38.33203125" style="276" customWidth="1"/>
    <col min="15364" max="15364" width="7.88671875" style="276" customWidth="1"/>
    <col min="15365" max="15365" width="6.88671875" style="276" customWidth="1"/>
    <col min="15366" max="15366" width="7.33203125" style="276" customWidth="1"/>
    <col min="15367" max="15367" width="11.5546875" style="276" customWidth="1"/>
    <col min="15368" max="15368" width="8.33203125" style="276" customWidth="1"/>
    <col min="15369" max="15369" width="9" style="276" customWidth="1"/>
    <col min="15370" max="15616" width="9.109375" style="276"/>
    <col min="15617" max="15617" width="1.109375" style="276" customWidth="1"/>
    <col min="15618" max="15618" width="5.44140625" style="276" customWidth="1"/>
    <col min="15619" max="15619" width="38.33203125" style="276" customWidth="1"/>
    <col min="15620" max="15620" width="7.88671875" style="276" customWidth="1"/>
    <col min="15621" max="15621" width="6.88671875" style="276" customWidth="1"/>
    <col min="15622" max="15622" width="7.33203125" style="276" customWidth="1"/>
    <col min="15623" max="15623" width="11.5546875" style="276" customWidth="1"/>
    <col min="15624" max="15624" width="8.33203125" style="276" customWidth="1"/>
    <col min="15625" max="15625" width="9" style="276" customWidth="1"/>
    <col min="15626" max="15872" width="9.109375" style="276"/>
    <col min="15873" max="15873" width="1.109375" style="276" customWidth="1"/>
    <col min="15874" max="15874" width="5.44140625" style="276" customWidth="1"/>
    <col min="15875" max="15875" width="38.33203125" style="276" customWidth="1"/>
    <col min="15876" max="15876" width="7.88671875" style="276" customWidth="1"/>
    <col min="15877" max="15877" width="6.88671875" style="276" customWidth="1"/>
    <col min="15878" max="15878" width="7.33203125" style="276" customWidth="1"/>
    <col min="15879" max="15879" width="11.5546875" style="276" customWidth="1"/>
    <col min="15880" max="15880" width="8.33203125" style="276" customWidth="1"/>
    <col min="15881" max="15881" width="9" style="276" customWidth="1"/>
    <col min="15882" max="16128" width="9.109375" style="276"/>
    <col min="16129" max="16129" width="1.109375" style="276" customWidth="1"/>
    <col min="16130" max="16130" width="5.44140625" style="276" customWidth="1"/>
    <col min="16131" max="16131" width="38.33203125" style="276" customWidth="1"/>
    <col min="16132" max="16132" width="7.88671875" style="276" customWidth="1"/>
    <col min="16133" max="16133" width="6.88671875" style="276" customWidth="1"/>
    <col min="16134" max="16134" width="7.33203125" style="276" customWidth="1"/>
    <col min="16135" max="16135" width="11.5546875" style="276" customWidth="1"/>
    <col min="16136" max="16136" width="8.33203125" style="276" customWidth="1"/>
    <col min="16137" max="16137" width="9" style="276" customWidth="1"/>
    <col min="16138" max="16384" width="9.109375" style="276"/>
  </cols>
  <sheetData>
    <row r="1" spans="1:10" ht="15.6" x14ac:dyDescent="0.3">
      <c r="E1" s="275"/>
      <c r="F1" s="940" t="s">
        <v>360</v>
      </c>
      <c r="G1" s="940"/>
      <c r="H1" s="940"/>
      <c r="I1" s="275"/>
    </row>
    <row r="2" spans="1:10" ht="15.6" x14ac:dyDescent="0.3">
      <c r="E2" s="275"/>
      <c r="F2" s="811" t="s">
        <v>677</v>
      </c>
      <c r="G2" s="811"/>
      <c r="H2" s="811"/>
      <c r="I2" s="275"/>
    </row>
    <row r="3" spans="1:10" ht="15.6" x14ac:dyDescent="0.3">
      <c r="E3" s="275"/>
      <c r="F3" s="621" t="s">
        <v>635</v>
      </c>
      <c r="G3" s="621"/>
      <c r="H3" s="621"/>
      <c r="I3" s="275"/>
    </row>
    <row r="4" spans="1:10" ht="15.6" x14ac:dyDescent="0.3">
      <c r="E4" s="275"/>
      <c r="F4" s="811" t="s">
        <v>650</v>
      </c>
      <c r="G4" s="811"/>
      <c r="H4" s="811"/>
      <c r="I4" s="275"/>
    </row>
    <row r="5" spans="1:10" ht="10.5" customHeight="1" x14ac:dyDescent="0.25"/>
    <row r="6" spans="1:10" x14ac:dyDescent="0.25">
      <c r="A6" s="859" t="s">
        <v>674</v>
      </c>
      <c r="B6" s="859"/>
      <c r="C6" s="859"/>
      <c r="D6" s="859"/>
      <c r="E6" s="859"/>
      <c r="F6" s="859"/>
      <c r="G6" s="859"/>
      <c r="H6" s="859"/>
    </row>
    <row r="7" spans="1:10" x14ac:dyDescent="0.25">
      <c r="B7" s="599"/>
      <c r="C7" s="859" t="s">
        <v>600</v>
      </c>
      <c r="D7" s="859"/>
      <c r="E7" s="859"/>
      <c r="F7" s="859"/>
      <c r="G7" s="859"/>
      <c r="H7" s="859"/>
    </row>
    <row r="8" spans="1:10" ht="13.5" customHeight="1" x14ac:dyDescent="0.25">
      <c r="B8" s="599"/>
      <c r="C8" s="279"/>
      <c r="D8" s="279"/>
      <c r="E8" s="279"/>
      <c r="F8" s="279"/>
      <c r="G8" s="860" t="s">
        <v>329</v>
      </c>
      <c r="H8" s="860"/>
    </row>
    <row r="9" spans="1:10" ht="12.75" customHeight="1" x14ac:dyDescent="0.25">
      <c r="B9" s="861" t="s">
        <v>299</v>
      </c>
      <c r="C9" s="941" t="s">
        <v>601</v>
      </c>
      <c r="D9" s="861" t="s">
        <v>602</v>
      </c>
      <c r="E9" s="944" t="s">
        <v>0</v>
      </c>
      <c r="F9" s="870" t="s">
        <v>8</v>
      </c>
      <c r="G9" s="870"/>
      <c r="H9" s="870"/>
    </row>
    <row r="10" spans="1:10" ht="12.75" customHeight="1" x14ac:dyDescent="0.25">
      <c r="B10" s="862"/>
      <c r="C10" s="942"/>
      <c r="D10" s="862"/>
      <c r="E10" s="945"/>
      <c r="F10" s="870" t="s">
        <v>9</v>
      </c>
      <c r="G10" s="871"/>
      <c r="H10" s="861" t="s">
        <v>10</v>
      </c>
    </row>
    <row r="11" spans="1:10" ht="12.75" customHeight="1" x14ac:dyDescent="0.25">
      <c r="B11" s="862"/>
      <c r="C11" s="942"/>
      <c r="D11" s="862"/>
      <c r="E11" s="945"/>
      <c r="F11" s="947" t="s">
        <v>11</v>
      </c>
      <c r="G11" s="280" t="s">
        <v>603</v>
      </c>
      <c r="H11" s="862"/>
    </row>
    <row r="12" spans="1:10" x14ac:dyDescent="0.25">
      <c r="B12" s="863"/>
      <c r="C12" s="943"/>
      <c r="D12" s="863"/>
      <c r="E12" s="946"/>
      <c r="F12" s="948"/>
      <c r="G12" s="281" t="s">
        <v>604</v>
      </c>
      <c r="H12" s="863"/>
    </row>
    <row r="13" spans="1:10" ht="39.6" x14ac:dyDescent="0.25">
      <c r="B13" s="282" t="s">
        <v>12</v>
      </c>
      <c r="C13" s="283" t="s">
        <v>102</v>
      </c>
      <c r="D13" s="284" t="s">
        <v>134</v>
      </c>
      <c r="E13" s="285"/>
      <c r="F13" s="285"/>
      <c r="G13" s="286"/>
      <c r="H13" s="285"/>
      <c r="I13" s="287"/>
    </row>
    <row r="14" spans="1:10" x14ac:dyDescent="0.25">
      <c r="B14" s="288" t="s">
        <v>13</v>
      </c>
      <c r="C14" s="289" t="s">
        <v>1</v>
      </c>
      <c r="D14" s="284"/>
      <c r="E14" s="334">
        <f t="shared" ref="E14:E19" si="0">F14+H14</f>
        <v>20.119</v>
      </c>
      <c r="F14" s="334">
        <v>20.119</v>
      </c>
      <c r="G14" s="334"/>
      <c r="H14" s="607"/>
    </row>
    <row r="15" spans="1:10" x14ac:dyDescent="0.25">
      <c r="B15" s="288" t="s">
        <v>14</v>
      </c>
      <c r="C15" s="289" t="s">
        <v>50</v>
      </c>
      <c r="D15" s="284"/>
      <c r="E15" s="334">
        <f t="shared" si="0"/>
        <v>0</v>
      </c>
      <c r="F15" s="334">
        <v>0</v>
      </c>
      <c r="G15" s="335"/>
      <c r="H15" s="335"/>
      <c r="J15" s="276"/>
    </row>
    <row r="16" spans="1:10" x14ac:dyDescent="0.25">
      <c r="B16" s="288" t="s">
        <v>15</v>
      </c>
      <c r="C16" s="289" t="s">
        <v>55</v>
      </c>
      <c r="D16" s="284"/>
      <c r="E16" s="334">
        <f t="shared" si="0"/>
        <v>0</v>
      </c>
      <c r="F16" s="334">
        <v>0</v>
      </c>
      <c r="G16" s="335"/>
      <c r="H16" s="335"/>
      <c r="J16" s="276"/>
    </row>
    <row r="17" spans="2:10" x14ac:dyDescent="0.25">
      <c r="B17" s="288" t="s">
        <v>16</v>
      </c>
      <c r="C17" s="289" t="s">
        <v>59</v>
      </c>
      <c r="D17" s="284"/>
      <c r="E17" s="334">
        <f t="shared" si="0"/>
        <v>10.6</v>
      </c>
      <c r="F17" s="334">
        <v>10.6</v>
      </c>
      <c r="G17" s="335"/>
      <c r="H17" s="335"/>
      <c r="J17" s="276"/>
    </row>
    <row r="18" spans="2:10" x14ac:dyDescent="0.25">
      <c r="B18" s="288" t="s">
        <v>70</v>
      </c>
      <c r="C18" s="289" t="s">
        <v>6</v>
      </c>
      <c r="D18" s="284"/>
      <c r="E18" s="334">
        <f t="shared" si="0"/>
        <v>0.50900000000000001</v>
      </c>
      <c r="F18" s="334">
        <v>0.50900000000000001</v>
      </c>
      <c r="G18" s="335"/>
      <c r="H18" s="335"/>
      <c r="J18" s="276"/>
    </row>
    <row r="19" spans="2:10" x14ac:dyDescent="0.25">
      <c r="B19" s="288" t="s">
        <v>128</v>
      </c>
      <c r="C19" s="289" t="s">
        <v>7</v>
      </c>
      <c r="D19" s="284"/>
      <c r="E19" s="334">
        <f t="shared" si="0"/>
        <v>0</v>
      </c>
      <c r="F19" s="334">
        <v>0</v>
      </c>
      <c r="G19" s="335"/>
      <c r="H19" s="334"/>
      <c r="J19" s="276"/>
    </row>
    <row r="20" spans="2:10" ht="13.8" x14ac:dyDescent="0.3">
      <c r="B20" s="288" t="s">
        <v>139</v>
      </c>
      <c r="C20" s="292" t="s">
        <v>651</v>
      </c>
      <c r="D20" s="293"/>
      <c r="E20" s="608">
        <f>F20+H20</f>
        <v>11.109</v>
      </c>
      <c r="F20" s="608">
        <f>F15+F16+F17+F18+F19</f>
        <v>11.109</v>
      </c>
      <c r="G20" s="608">
        <f>G15+G16+G17+G18+G19</f>
        <v>0</v>
      </c>
      <c r="H20" s="608">
        <f>H15+H16+H17+H18+H19</f>
        <v>0</v>
      </c>
      <c r="J20" s="276"/>
    </row>
    <row r="21" spans="2:10" ht="39.6" x14ac:dyDescent="0.25">
      <c r="B21" s="282"/>
      <c r="C21" s="295" t="s">
        <v>652</v>
      </c>
      <c r="D21" s="293"/>
      <c r="E21" s="335">
        <f>E14+E20</f>
        <v>31.228000000000002</v>
      </c>
      <c r="F21" s="335">
        <f>F14+F20</f>
        <v>31.228000000000002</v>
      </c>
      <c r="G21" s="335">
        <f>G14+G20</f>
        <v>0</v>
      </c>
      <c r="H21" s="335">
        <f>H14+H20</f>
        <v>0</v>
      </c>
      <c r="J21" s="276"/>
    </row>
    <row r="22" spans="2:10" x14ac:dyDescent="0.25">
      <c r="B22" s="282" t="s">
        <v>17</v>
      </c>
      <c r="C22" s="296" t="s">
        <v>100</v>
      </c>
      <c r="D22" s="284" t="s">
        <v>130</v>
      </c>
      <c r="E22" s="335"/>
      <c r="F22" s="335"/>
      <c r="G22" s="335"/>
      <c r="H22" s="335"/>
      <c r="J22" s="276"/>
    </row>
    <row r="23" spans="2:10" x14ac:dyDescent="0.25">
      <c r="B23" s="288" t="s">
        <v>18</v>
      </c>
      <c r="C23" s="289" t="s">
        <v>348</v>
      </c>
      <c r="D23" s="284"/>
      <c r="E23" s="334">
        <f>F23+H23</f>
        <v>0.52400000000000002</v>
      </c>
      <c r="F23" s="334">
        <v>0.52400000000000002</v>
      </c>
      <c r="G23" s="334"/>
      <c r="H23" s="334"/>
      <c r="J23" s="276"/>
    </row>
    <row r="24" spans="2:10" ht="15.75" customHeight="1" x14ac:dyDescent="0.25">
      <c r="B24" s="288" t="s">
        <v>607</v>
      </c>
      <c r="C24" s="289" t="s">
        <v>241</v>
      </c>
      <c r="D24" s="293"/>
      <c r="E24" s="334">
        <f>F24+H24</f>
        <v>1.085</v>
      </c>
      <c r="F24" s="334">
        <v>1.085</v>
      </c>
      <c r="G24" s="335"/>
      <c r="H24" s="334"/>
      <c r="J24" s="276"/>
    </row>
    <row r="25" spans="2:10" x14ac:dyDescent="0.25">
      <c r="B25" s="288" t="s">
        <v>608</v>
      </c>
      <c r="C25" s="289" t="s">
        <v>388</v>
      </c>
      <c r="D25" s="284"/>
      <c r="E25" s="334">
        <f>F25+H25</f>
        <v>11.170999999999999</v>
      </c>
      <c r="F25" s="334">
        <v>5.1710000000000003</v>
      </c>
      <c r="G25" s="334"/>
      <c r="H25" s="334">
        <v>6</v>
      </c>
      <c r="J25" s="276"/>
    </row>
    <row r="26" spans="2:10" ht="13.5" customHeight="1" x14ac:dyDescent="0.25">
      <c r="B26" s="288" t="s">
        <v>609</v>
      </c>
      <c r="C26" s="289" t="s">
        <v>396</v>
      </c>
      <c r="D26" s="293"/>
      <c r="E26" s="334">
        <f>F26+H26</f>
        <v>0</v>
      </c>
      <c r="F26" s="334">
        <v>0</v>
      </c>
      <c r="G26" s="335"/>
      <c r="H26" s="334"/>
      <c r="J26" s="276"/>
    </row>
    <row r="27" spans="2:10" x14ac:dyDescent="0.25">
      <c r="B27" s="288" t="s">
        <v>610</v>
      </c>
      <c r="C27" s="289" t="s">
        <v>4</v>
      </c>
      <c r="D27" s="284"/>
      <c r="E27" s="334">
        <f>F27+H27</f>
        <v>0.63</v>
      </c>
      <c r="F27" s="334">
        <v>0.63</v>
      </c>
      <c r="G27" s="334"/>
      <c r="H27" s="334"/>
    </row>
    <row r="28" spans="2:10" ht="14.25" customHeight="1" x14ac:dyDescent="0.25">
      <c r="B28" s="282"/>
      <c r="C28" s="298" t="s">
        <v>611</v>
      </c>
      <c r="D28" s="293"/>
      <c r="E28" s="335">
        <f>E25+E26+E27</f>
        <v>11.801</v>
      </c>
      <c r="F28" s="335">
        <f>F25+F26+F27</f>
        <v>5.8010000000000002</v>
      </c>
      <c r="G28" s="335">
        <f>G25+G26+G27</f>
        <v>0</v>
      </c>
      <c r="H28" s="335">
        <f>H25+H26+H27</f>
        <v>6</v>
      </c>
    </row>
    <row r="29" spans="2:10" x14ac:dyDescent="0.25">
      <c r="B29" s="288" t="s">
        <v>612</v>
      </c>
      <c r="C29" s="289" t="s">
        <v>5</v>
      </c>
      <c r="D29" s="284"/>
      <c r="E29" s="334">
        <f>F29+H29</f>
        <v>0</v>
      </c>
      <c r="F29" s="334"/>
      <c r="G29" s="334"/>
      <c r="H29" s="334"/>
    </row>
    <row r="30" spans="2:10" x14ac:dyDescent="0.25">
      <c r="B30" s="288" t="s">
        <v>613</v>
      </c>
      <c r="C30" s="289" t="s">
        <v>44</v>
      </c>
      <c r="D30" s="293"/>
      <c r="E30" s="334">
        <f>F30+H30</f>
        <v>0</v>
      </c>
      <c r="F30" s="334"/>
      <c r="G30" s="335"/>
      <c r="H30" s="335"/>
    </row>
    <row r="31" spans="2:10" ht="26.4" x14ac:dyDescent="0.25">
      <c r="B31" s="300" t="s">
        <v>614</v>
      </c>
      <c r="C31" s="299" t="s">
        <v>295</v>
      </c>
      <c r="D31" s="284"/>
      <c r="E31" s="334">
        <f>F31+H31</f>
        <v>0</v>
      </c>
      <c r="F31" s="334"/>
      <c r="G31" s="334"/>
      <c r="H31" s="334"/>
    </row>
    <row r="32" spans="2:10" x14ac:dyDescent="0.25">
      <c r="B32" s="288"/>
      <c r="C32" s="296" t="s">
        <v>615</v>
      </c>
      <c r="D32" s="293"/>
      <c r="E32" s="335">
        <f>E29+E30+E31+E28+E24+E23</f>
        <v>13.41</v>
      </c>
      <c r="F32" s="335">
        <f>F29+F30+F31+F28+F24+F23</f>
        <v>7.41</v>
      </c>
      <c r="G32" s="335">
        <f>G29+G30+G31+G28+G24+G23</f>
        <v>0</v>
      </c>
      <c r="H32" s="335">
        <f>H29+H30+H31+H28+H24+H23</f>
        <v>6</v>
      </c>
    </row>
    <row r="33" spans="2:8" ht="26.4" x14ac:dyDescent="0.25">
      <c r="B33" s="282" t="s">
        <v>19</v>
      </c>
      <c r="C33" s="295" t="s">
        <v>616</v>
      </c>
      <c r="D33" s="284" t="s">
        <v>132</v>
      </c>
      <c r="E33" s="334">
        <f>E34</f>
        <v>0</v>
      </c>
      <c r="F33" s="334">
        <f>F34</f>
        <v>0</v>
      </c>
      <c r="G33" s="334">
        <f>G34</f>
        <v>0</v>
      </c>
      <c r="H33" s="334">
        <f>H34</f>
        <v>0</v>
      </c>
    </row>
    <row r="34" spans="2:8" x14ac:dyDescent="0.25">
      <c r="B34" s="288" t="s">
        <v>20</v>
      </c>
      <c r="C34" s="301" t="s">
        <v>107</v>
      </c>
      <c r="D34" s="284"/>
      <c r="E34" s="609">
        <f>F34+H34</f>
        <v>0</v>
      </c>
      <c r="F34" s="334"/>
      <c r="G34" s="334"/>
      <c r="H34" s="334"/>
    </row>
    <row r="35" spans="2:8" ht="11.25" customHeight="1" x14ac:dyDescent="0.25">
      <c r="B35" s="282"/>
      <c r="C35" s="296" t="s">
        <v>126</v>
      </c>
      <c r="D35" s="293"/>
      <c r="E35" s="335">
        <f>E21+E32+E34</f>
        <v>44.638000000000005</v>
      </c>
      <c r="F35" s="335">
        <f>F21+F32+F34</f>
        <v>38.638000000000005</v>
      </c>
      <c r="G35" s="335">
        <f>G21+G32+G34</f>
        <v>0</v>
      </c>
      <c r="H35" s="335">
        <f>H21+H32+H34</f>
        <v>6</v>
      </c>
    </row>
    <row r="36" spans="2:8" x14ac:dyDescent="0.25">
      <c r="B36" s="304"/>
      <c r="E36" s="305"/>
      <c r="F36" s="305"/>
      <c r="G36" s="305"/>
      <c r="H36" s="305"/>
    </row>
    <row r="42" spans="2:8" x14ac:dyDescent="0.25">
      <c r="E42" s="305"/>
    </row>
    <row r="43" spans="2:8" x14ac:dyDescent="0.25">
      <c r="E43" s="305"/>
    </row>
    <row r="45" spans="2:8" x14ac:dyDescent="0.25">
      <c r="E45" s="305"/>
    </row>
  </sheetData>
  <mergeCells count="14">
    <mergeCell ref="F1:H1"/>
    <mergeCell ref="F10:G10"/>
    <mergeCell ref="H10:H12"/>
    <mergeCell ref="F11:F12"/>
    <mergeCell ref="F2:H2"/>
    <mergeCell ref="F4:H4"/>
    <mergeCell ref="A6:H6"/>
    <mergeCell ref="C7:H7"/>
    <mergeCell ref="G8:H8"/>
    <mergeCell ref="B9:B12"/>
    <mergeCell ref="C9:C12"/>
    <mergeCell ref="D9:D12"/>
    <mergeCell ref="E9:E12"/>
    <mergeCell ref="F9:H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62742-34F2-49A4-AE9C-C7F63A97CAE8}">
  <sheetPr>
    <tabColor rgb="FF92D050"/>
  </sheetPr>
  <dimension ref="A1:R58"/>
  <sheetViews>
    <sheetView topLeftCell="A23" workbookViewId="0">
      <selection activeCell="R28" sqref="R28"/>
    </sheetView>
  </sheetViews>
  <sheetFormatPr defaultColWidth="9.109375" defaultRowHeight="13.2" x14ac:dyDescent="0.25"/>
  <cols>
    <col min="1" max="1" width="35.44140625" style="735" customWidth="1"/>
    <col min="2" max="2" width="7.88671875" style="735" customWidth="1"/>
    <col min="3" max="3" width="7.44140625" style="735" customWidth="1"/>
    <col min="4" max="4" width="8.109375" style="735" customWidth="1"/>
    <col min="5" max="5" width="7.5546875" style="735" customWidth="1"/>
    <col min="6" max="6" width="7" style="735" customWidth="1"/>
    <col min="7" max="7" width="7.5546875" style="735" customWidth="1"/>
    <col min="8" max="8" width="7.88671875" style="735" customWidth="1"/>
    <col min="9" max="9" width="6.88671875" style="735" customWidth="1"/>
    <col min="10" max="10" width="7.88671875" style="735" customWidth="1"/>
    <col min="11" max="12" width="7" style="735" customWidth="1"/>
    <col min="13" max="13" width="7.109375" style="735" customWidth="1"/>
    <col min="14" max="14" width="8.33203125" style="735" customWidth="1"/>
    <col min="15" max="16" width="7.6640625" style="735" customWidth="1"/>
    <col min="17" max="17" width="9.44140625" style="735" customWidth="1"/>
    <col min="18" max="18" width="7.88671875" style="735" customWidth="1"/>
    <col min="19" max="256" width="9.109375" style="735"/>
    <col min="257" max="257" width="35.44140625" style="735" customWidth="1"/>
    <col min="258" max="258" width="7.88671875" style="735" customWidth="1"/>
    <col min="259" max="259" width="7.44140625" style="735" customWidth="1"/>
    <col min="260" max="260" width="8.109375" style="735" customWidth="1"/>
    <col min="261" max="261" width="6.88671875" style="735" customWidth="1"/>
    <col min="262" max="262" width="7" style="735" customWidth="1"/>
    <col min="263" max="266" width="6.88671875" style="735" customWidth="1"/>
    <col min="267" max="268" width="7" style="735" customWidth="1"/>
    <col min="269" max="269" width="7.109375" style="735" customWidth="1"/>
    <col min="270" max="270" width="8.33203125" style="735" customWidth="1"/>
    <col min="271" max="272" width="7.6640625" style="735" customWidth="1"/>
    <col min="273" max="273" width="9.44140625" style="735" customWidth="1"/>
    <col min="274" max="274" width="7.88671875" style="735" customWidth="1"/>
    <col min="275" max="512" width="9.109375" style="735"/>
    <col min="513" max="513" width="35.44140625" style="735" customWidth="1"/>
    <col min="514" max="514" width="7.88671875" style="735" customWidth="1"/>
    <col min="515" max="515" width="7.44140625" style="735" customWidth="1"/>
    <col min="516" max="516" width="8.109375" style="735" customWidth="1"/>
    <col min="517" max="517" width="6.88671875" style="735" customWidth="1"/>
    <col min="518" max="518" width="7" style="735" customWidth="1"/>
    <col min="519" max="522" width="6.88671875" style="735" customWidth="1"/>
    <col min="523" max="524" width="7" style="735" customWidth="1"/>
    <col min="525" max="525" width="7.109375" style="735" customWidth="1"/>
    <col min="526" max="526" width="8.33203125" style="735" customWidth="1"/>
    <col min="527" max="528" width="7.6640625" style="735" customWidth="1"/>
    <col min="529" max="529" width="9.44140625" style="735" customWidth="1"/>
    <col min="530" max="530" width="7.88671875" style="735" customWidth="1"/>
    <col min="531" max="768" width="9.109375" style="735"/>
    <col min="769" max="769" width="35.44140625" style="735" customWidth="1"/>
    <col min="770" max="770" width="7.88671875" style="735" customWidth="1"/>
    <col min="771" max="771" width="7.44140625" style="735" customWidth="1"/>
    <col min="772" max="772" width="8.109375" style="735" customWidth="1"/>
    <col min="773" max="773" width="6.88671875" style="735" customWidth="1"/>
    <col min="774" max="774" width="7" style="735" customWidth="1"/>
    <col min="775" max="778" width="6.88671875" style="735" customWidth="1"/>
    <col min="779" max="780" width="7" style="735" customWidth="1"/>
    <col min="781" max="781" width="7.109375" style="735" customWidth="1"/>
    <col min="782" max="782" width="8.33203125" style="735" customWidth="1"/>
    <col min="783" max="784" width="7.6640625" style="735" customWidth="1"/>
    <col min="785" max="785" width="9.44140625" style="735" customWidth="1"/>
    <col min="786" max="786" width="7.88671875" style="735" customWidth="1"/>
    <col min="787" max="1024" width="9.109375" style="735"/>
    <col min="1025" max="1025" width="35.44140625" style="735" customWidth="1"/>
    <col min="1026" max="1026" width="7.88671875" style="735" customWidth="1"/>
    <col min="1027" max="1027" width="7.44140625" style="735" customWidth="1"/>
    <col min="1028" max="1028" width="8.109375" style="735" customWidth="1"/>
    <col min="1029" max="1029" width="6.88671875" style="735" customWidth="1"/>
    <col min="1030" max="1030" width="7" style="735" customWidth="1"/>
    <col min="1031" max="1034" width="6.88671875" style="735" customWidth="1"/>
    <col min="1035" max="1036" width="7" style="735" customWidth="1"/>
    <col min="1037" max="1037" width="7.109375" style="735" customWidth="1"/>
    <col min="1038" max="1038" width="8.33203125" style="735" customWidth="1"/>
    <col min="1039" max="1040" width="7.6640625" style="735" customWidth="1"/>
    <col min="1041" max="1041" width="9.44140625" style="735" customWidth="1"/>
    <col min="1042" max="1042" width="7.88671875" style="735" customWidth="1"/>
    <col min="1043" max="1280" width="9.109375" style="735"/>
    <col min="1281" max="1281" width="35.44140625" style="735" customWidth="1"/>
    <col min="1282" max="1282" width="7.88671875" style="735" customWidth="1"/>
    <col min="1283" max="1283" width="7.44140625" style="735" customWidth="1"/>
    <col min="1284" max="1284" width="8.109375" style="735" customWidth="1"/>
    <col min="1285" max="1285" width="6.88671875" style="735" customWidth="1"/>
    <col min="1286" max="1286" width="7" style="735" customWidth="1"/>
    <col min="1287" max="1290" width="6.88671875" style="735" customWidth="1"/>
    <col min="1291" max="1292" width="7" style="735" customWidth="1"/>
    <col min="1293" max="1293" width="7.109375" style="735" customWidth="1"/>
    <col min="1294" max="1294" width="8.33203125" style="735" customWidth="1"/>
    <col min="1295" max="1296" width="7.6640625" style="735" customWidth="1"/>
    <col min="1297" max="1297" width="9.44140625" style="735" customWidth="1"/>
    <col min="1298" max="1298" width="7.88671875" style="735" customWidth="1"/>
    <col min="1299" max="1536" width="9.109375" style="735"/>
    <col min="1537" max="1537" width="35.44140625" style="735" customWidth="1"/>
    <col min="1538" max="1538" width="7.88671875" style="735" customWidth="1"/>
    <col min="1539" max="1539" width="7.44140625" style="735" customWidth="1"/>
    <col min="1540" max="1540" width="8.109375" style="735" customWidth="1"/>
    <col min="1541" max="1541" width="6.88671875" style="735" customWidth="1"/>
    <col min="1542" max="1542" width="7" style="735" customWidth="1"/>
    <col min="1543" max="1546" width="6.88671875" style="735" customWidth="1"/>
    <col min="1547" max="1548" width="7" style="735" customWidth="1"/>
    <col min="1549" max="1549" width="7.109375" style="735" customWidth="1"/>
    <col min="1550" max="1550" width="8.33203125" style="735" customWidth="1"/>
    <col min="1551" max="1552" width="7.6640625" style="735" customWidth="1"/>
    <col min="1553" max="1553" width="9.44140625" style="735" customWidth="1"/>
    <col min="1554" max="1554" width="7.88671875" style="735" customWidth="1"/>
    <col min="1555" max="1792" width="9.109375" style="735"/>
    <col min="1793" max="1793" width="35.44140625" style="735" customWidth="1"/>
    <col min="1794" max="1794" width="7.88671875" style="735" customWidth="1"/>
    <col min="1795" max="1795" width="7.44140625" style="735" customWidth="1"/>
    <col min="1796" max="1796" width="8.109375" style="735" customWidth="1"/>
    <col min="1797" max="1797" width="6.88671875" style="735" customWidth="1"/>
    <col min="1798" max="1798" width="7" style="735" customWidth="1"/>
    <col min="1799" max="1802" width="6.88671875" style="735" customWidth="1"/>
    <col min="1803" max="1804" width="7" style="735" customWidth="1"/>
    <col min="1805" max="1805" width="7.109375" style="735" customWidth="1"/>
    <col min="1806" max="1806" width="8.33203125" style="735" customWidth="1"/>
    <col min="1807" max="1808" width="7.6640625" style="735" customWidth="1"/>
    <col min="1809" max="1809" width="9.44140625" style="735" customWidth="1"/>
    <col min="1810" max="1810" width="7.88671875" style="735" customWidth="1"/>
    <col min="1811" max="2048" width="9.109375" style="735"/>
    <col min="2049" max="2049" width="35.44140625" style="735" customWidth="1"/>
    <col min="2050" max="2050" width="7.88671875" style="735" customWidth="1"/>
    <col min="2051" max="2051" width="7.44140625" style="735" customWidth="1"/>
    <col min="2052" max="2052" width="8.109375" style="735" customWidth="1"/>
    <col min="2053" max="2053" width="6.88671875" style="735" customWidth="1"/>
    <col min="2054" max="2054" width="7" style="735" customWidth="1"/>
    <col min="2055" max="2058" width="6.88671875" style="735" customWidth="1"/>
    <col min="2059" max="2060" width="7" style="735" customWidth="1"/>
    <col min="2061" max="2061" width="7.109375" style="735" customWidth="1"/>
    <col min="2062" max="2062" width="8.33203125" style="735" customWidth="1"/>
    <col min="2063" max="2064" width="7.6640625" style="735" customWidth="1"/>
    <col min="2065" max="2065" width="9.44140625" style="735" customWidth="1"/>
    <col min="2066" max="2066" width="7.88671875" style="735" customWidth="1"/>
    <col min="2067" max="2304" width="9.109375" style="735"/>
    <col min="2305" max="2305" width="35.44140625" style="735" customWidth="1"/>
    <col min="2306" max="2306" width="7.88671875" style="735" customWidth="1"/>
    <col min="2307" max="2307" width="7.44140625" style="735" customWidth="1"/>
    <col min="2308" max="2308" width="8.109375" style="735" customWidth="1"/>
    <col min="2309" max="2309" width="6.88671875" style="735" customWidth="1"/>
    <col min="2310" max="2310" width="7" style="735" customWidth="1"/>
    <col min="2311" max="2314" width="6.88671875" style="735" customWidth="1"/>
    <col min="2315" max="2316" width="7" style="735" customWidth="1"/>
    <col min="2317" max="2317" width="7.109375" style="735" customWidth="1"/>
    <col min="2318" max="2318" width="8.33203125" style="735" customWidth="1"/>
    <col min="2319" max="2320" width="7.6640625" style="735" customWidth="1"/>
    <col min="2321" max="2321" width="9.44140625" style="735" customWidth="1"/>
    <col min="2322" max="2322" width="7.88671875" style="735" customWidth="1"/>
    <col min="2323" max="2560" width="9.109375" style="735"/>
    <col min="2561" max="2561" width="35.44140625" style="735" customWidth="1"/>
    <col min="2562" max="2562" width="7.88671875" style="735" customWidth="1"/>
    <col min="2563" max="2563" width="7.44140625" style="735" customWidth="1"/>
    <col min="2564" max="2564" width="8.109375" style="735" customWidth="1"/>
    <col min="2565" max="2565" width="6.88671875" style="735" customWidth="1"/>
    <col min="2566" max="2566" width="7" style="735" customWidth="1"/>
    <col min="2567" max="2570" width="6.88671875" style="735" customWidth="1"/>
    <col min="2571" max="2572" width="7" style="735" customWidth="1"/>
    <col min="2573" max="2573" width="7.109375" style="735" customWidth="1"/>
    <col min="2574" max="2574" width="8.33203125" style="735" customWidth="1"/>
    <col min="2575" max="2576" width="7.6640625" style="735" customWidth="1"/>
    <col min="2577" max="2577" width="9.44140625" style="735" customWidth="1"/>
    <col min="2578" max="2578" width="7.88671875" style="735" customWidth="1"/>
    <col min="2579" max="2816" width="9.109375" style="735"/>
    <col min="2817" max="2817" width="35.44140625" style="735" customWidth="1"/>
    <col min="2818" max="2818" width="7.88671875" style="735" customWidth="1"/>
    <col min="2819" max="2819" width="7.44140625" style="735" customWidth="1"/>
    <col min="2820" max="2820" width="8.109375" style="735" customWidth="1"/>
    <col min="2821" max="2821" width="6.88671875" style="735" customWidth="1"/>
    <col min="2822" max="2822" width="7" style="735" customWidth="1"/>
    <col min="2823" max="2826" width="6.88671875" style="735" customWidth="1"/>
    <col min="2827" max="2828" width="7" style="735" customWidth="1"/>
    <col min="2829" max="2829" width="7.109375" style="735" customWidth="1"/>
    <col min="2830" max="2830" width="8.33203125" style="735" customWidth="1"/>
    <col min="2831" max="2832" width="7.6640625" style="735" customWidth="1"/>
    <col min="2833" max="2833" width="9.44140625" style="735" customWidth="1"/>
    <col min="2834" max="2834" width="7.88671875" style="735" customWidth="1"/>
    <col min="2835" max="3072" width="9.109375" style="735"/>
    <col min="3073" max="3073" width="35.44140625" style="735" customWidth="1"/>
    <col min="3074" max="3074" width="7.88671875" style="735" customWidth="1"/>
    <col min="3075" max="3075" width="7.44140625" style="735" customWidth="1"/>
    <col min="3076" max="3076" width="8.109375" style="735" customWidth="1"/>
    <col min="3077" max="3077" width="6.88671875" style="735" customWidth="1"/>
    <col min="3078" max="3078" width="7" style="735" customWidth="1"/>
    <col min="3079" max="3082" width="6.88671875" style="735" customWidth="1"/>
    <col min="3083" max="3084" width="7" style="735" customWidth="1"/>
    <col min="3085" max="3085" width="7.109375" style="735" customWidth="1"/>
    <col min="3086" max="3086" width="8.33203125" style="735" customWidth="1"/>
    <col min="3087" max="3088" width="7.6640625" style="735" customWidth="1"/>
    <col min="3089" max="3089" width="9.44140625" style="735" customWidth="1"/>
    <col min="3090" max="3090" width="7.88671875" style="735" customWidth="1"/>
    <col min="3091" max="3328" width="9.109375" style="735"/>
    <col min="3329" max="3329" width="35.44140625" style="735" customWidth="1"/>
    <col min="3330" max="3330" width="7.88671875" style="735" customWidth="1"/>
    <col min="3331" max="3331" width="7.44140625" style="735" customWidth="1"/>
    <col min="3332" max="3332" width="8.109375" style="735" customWidth="1"/>
    <col min="3333" max="3333" width="6.88671875" style="735" customWidth="1"/>
    <col min="3334" max="3334" width="7" style="735" customWidth="1"/>
    <col min="3335" max="3338" width="6.88671875" style="735" customWidth="1"/>
    <col min="3339" max="3340" width="7" style="735" customWidth="1"/>
    <col min="3341" max="3341" width="7.109375" style="735" customWidth="1"/>
    <col min="3342" max="3342" width="8.33203125" style="735" customWidth="1"/>
    <col min="3343" max="3344" width="7.6640625" style="735" customWidth="1"/>
    <col min="3345" max="3345" width="9.44140625" style="735" customWidth="1"/>
    <col min="3346" max="3346" width="7.88671875" style="735" customWidth="1"/>
    <col min="3347" max="3584" width="9.109375" style="735"/>
    <col min="3585" max="3585" width="35.44140625" style="735" customWidth="1"/>
    <col min="3586" max="3586" width="7.88671875" style="735" customWidth="1"/>
    <col min="3587" max="3587" width="7.44140625" style="735" customWidth="1"/>
    <col min="3588" max="3588" width="8.109375" style="735" customWidth="1"/>
    <col min="3589" max="3589" width="6.88671875" style="735" customWidth="1"/>
    <col min="3590" max="3590" width="7" style="735" customWidth="1"/>
    <col min="3591" max="3594" width="6.88671875" style="735" customWidth="1"/>
    <col min="3595" max="3596" width="7" style="735" customWidth="1"/>
    <col min="3597" max="3597" width="7.109375" style="735" customWidth="1"/>
    <col min="3598" max="3598" width="8.33203125" style="735" customWidth="1"/>
    <col min="3599" max="3600" width="7.6640625" style="735" customWidth="1"/>
    <col min="3601" max="3601" width="9.44140625" style="735" customWidth="1"/>
    <col min="3602" max="3602" width="7.88671875" style="735" customWidth="1"/>
    <col min="3603" max="3840" width="9.109375" style="735"/>
    <col min="3841" max="3841" width="35.44140625" style="735" customWidth="1"/>
    <col min="3842" max="3842" width="7.88671875" style="735" customWidth="1"/>
    <col min="3843" max="3843" width="7.44140625" style="735" customWidth="1"/>
    <col min="3844" max="3844" width="8.109375" style="735" customWidth="1"/>
    <col min="3845" max="3845" width="6.88671875" style="735" customWidth="1"/>
    <col min="3846" max="3846" width="7" style="735" customWidth="1"/>
    <col min="3847" max="3850" width="6.88671875" style="735" customWidth="1"/>
    <col min="3851" max="3852" width="7" style="735" customWidth="1"/>
    <col min="3853" max="3853" width="7.109375" style="735" customWidth="1"/>
    <col min="3854" max="3854" width="8.33203125" style="735" customWidth="1"/>
    <col min="3855" max="3856" width="7.6640625" style="735" customWidth="1"/>
    <col min="3857" max="3857" width="9.44140625" style="735" customWidth="1"/>
    <col min="3858" max="3858" width="7.88671875" style="735" customWidth="1"/>
    <col min="3859" max="4096" width="9.109375" style="735"/>
    <col min="4097" max="4097" width="35.44140625" style="735" customWidth="1"/>
    <col min="4098" max="4098" width="7.88671875" style="735" customWidth="1"/>
    <col min="4099" max="4099" width="7.44140625" style="735" customWidth="1"/>
    <col min="4100" max="4100" width="8.109375" style="735" customWidth="1"/>
    <col min="4101" max="4101" width="6.88671875" style="735" customWidth="1"/>
    <col min="4102" max="4102" width="7" style="735" customWidth="1"/>
    <col min="4103" max="4106" width="6.88671875" style="735" customWidth="1"/>
    <col min="4107" max="4108" width="7" style="735" customWidth="1"/>
    <col min="4109" max="4109" width="7.109375" style="735" customWidth="1"/>
    <col min="4110" max="4110" width="8.33203125" style="735" customWidth="1"/>
    <col min="4111" max="4112" width="7.6640625" style="735" customWidth="1"/>
    <col min="4113" max="4113" width="9.44140625" style="735" customWidth="1"/>
    <col min="4114" max="4114" width="7.88671875" style="735" customWidth="1"/>
    <col min="4115" max="4352" width="9.109375" style="735"/>
    <col min="4353" max="4353" width="35.44140625" style="735" customWidth="1"/>
    <col min="4354" max="4354" width="7.88671875" style="735" customWidth="1"/>
    <col min="4355" max="4355" width="7.44140625" style="735" customWidth="1"/>
    <col min="4356" max="4356" width="8.109375" style="735" customWidth="1"/>
    <col min="4357" max="4357" width="6.88671875" style="735" customWidth="1"/>
    <col min="4358" max="4358" width="7" style="735" customWidth="1"/>
    <col min="4359" max="4362" width="6.88671875" style="735" customWidth="1"/>
    <col min="4363" max="4364" width="7" style="735" customWidth="1"/>
    <col min="4365" max="4365" width="7.109375" style="735" customWidth="1"/>
    <col min="4366" max="4366" width="8.33203125" style="735" customWidth="1"/>
    <col min="4367" max="4368" width="7.6640625" style="735" customWidth="1"/>
    <col min="4369" max="4369" width="9.44140625" style="735" customWidth="1"/>
    <col min="4370" max="4370" width="7.88671875" style="735" customWidth="1"/>
    <col min="4371" max="4608" width="9.109375" style="735"/>
    <col min="4609" max="4609" width="35.44140625" style="735" customWidth="1"/>
    <col min="4610" max="4610" width="7.88671875" style="735" customWidth="1"/>
    <col min="4611" max="4611" width="7.44140625" style="735" customWidth="1"/>
    <col min="4612" max="4612" width="8.109375" style="735" customWidth="1"/>
    <col min="4613" max="4613" width="6.88671875" style="735" customWidth="1"/>
    <col min="4614" max="4614" width="7" style="735" customWidth="1"/>
    <col min="4615" max="4618" width="6.88671875" style="735" customWidth="1"/>
    <col min="4619" max="4620" width="7" style="735" customWidth="1"/>
    <col min="4621" max="4621" width="7.109375" style="735" customWidth="1"/>
    <col min="4622" max="4622" width="8.33203125" style="735" customWidth="1"/>
    <col min="4623" max="4624" width="7.6640625" style="735" customWidth="1"/>
    <col min="4625" max="4625" width="9.44140625" style="735" customWidth="1"/>
    <col min="4626" max="4626" width="7.88671875" style="735" customWidth="1"/>
    <col min="4627" max="4864" width="9.109375" style="735"/>
    <col min="4865" max="4865" width="35.44140625" style="735" customWidth="1"/>
    <col min="4866" max="4866" width="7.88671875" style="735" customWidth="1"/>
    <col min="4867" max="4867" width="7.44140625" style="735" customWidth="1"/>
    <col min="4868" max="4868" width="8.109375" style="735" customWidth="1"/>
    <col min="4869" max="4869" width="6.88671875" style="735" customWidth="1"/>
    <col min="4870" max="4870" width="7" style="735" customWidth="1"/>
    <col min="4871" max="4874" width="6.88671875" style="735" customWidth="1"/>
    <col min="4875" max="4876" width="7" style="735" customWidth="1"/>
    <col min="4877" max="4877" width="7.109375" style="735" customWidth="1"/>
    <col min="4878" max="4878" width="8.33203125" style="735" customWidth="1"/>
    <col min="4879" max="4880" width="7.6640625" style="735" customWidth="1"/>
    <col min="4881" max="4881" width="9.44140625" style="735" customWidth="1"/>
    <col min="4882" max="4882" width="7.88671875" style="735" customWidth="1"/>
    <col min="4883" max="5120" width="9.109375" style="735"/>
    <col min="5121" max="5121" width="35.44140625" style="735" customWidth="1"/>
    <col min="5122" max="5122" width="7.88671875" style="735" customWidth="1"/>
    <col min="5123" max="5123" width="7.44140625" style="735" customWidth="1"/>
    <col min="5124" max="5124" width="8.109375" style="735" customWidth="1"/>
    <col min="5125" max="5125" width="6.88671875" style="735" customWidth="1"/>
    <col min="5126" max="5126" width="7" style="735" customWidth="1"/>
    <col min="5127" max="5130" width="6.88671875" style="735" customWidth="1"/>
    <col min="5131" max="5132" width="7" style="735" customWidth="1"/>
    <col min="5133" max="5133" width="7.109375" style="735" customWidth="1"/>
    <col min="5134" max="5134" width="8.33203125" style="735" customWidth="1"/>
    <col min="5135" max="5136" width="7.6640625" style="735" customWidth="1"/>
    <col min="5137" max="5137" width="9.44140625" style="735" customWidth="1"/>
    <col min="5138" max="5138" width="7.88671875" style="735" customWidth="1"/>
    <col min="5139" max="5376" width="9.109375" style="735"/>
    <col min="5377" max="5377" width="35.44140625" style="735" customWidth="1"/>
    <col min="5378" max="5378" width="7.88671875" style="735" customWidth="1"/>
    <col min="5379" max="5379" width="7.44140625" style="735" customWidth="1"/>
    <col min="5380" max="5380" width="8.109375" style="735" customWidth="1"/>
    <col min="5381" max="5381" width="6.88671875" style="735" customWidth="1"/>
    <col min="5382" max="5382" width="7" style="735" customWidth="1"/>
    <col min="5383" max="5386" width="6.88671875" style="735" customWidth="1"/>
    <col min="5387" max="5388" width="7" style="735" customWidth="1"/>
    <col min="5389" max="5389" width="7.109375" style="735" customWidth="1"/>
    <col min="5390" max="5390" width="8.33203125" style="735" customWidth="1"/>
    <col min="5391" max="5392" width="7.6640625" style="735" customWidth="1"/>
    <col min="5393" max="5393" width="9.44140625" style="735" customWidth="1"/>
    <col min="5394" max="5394" width="7.88671875" style="735" customWidth="1"/>
    <col min="5395" max="5632" width="9.109375" style="735"/>
    <col min="5633" max="5633" width="35.44140625" style="735" customWidth="1"/>
    <col min="5634" max="5634" width="7.88671875" style="735" customWidth="1"/>
    <col min="5635" max="5635" width="7.44140625" style="735" customWidth="1"/>
    <col min="5636" max="5636" width="8.109375" style="735" customWidth="1"/>
    <col min="5637" max="5637" width="6.88671875" style="735" customWidth="1"/>
    <col min="5638" max="5638" width="7" style="735" customWidth="1"/>
    <col min="5639" max="5642" width="6.88671875" style="735" customWidth="1"/>
    <col min="5643" max="5644" width="7" style="735" customWidth="1"/>
    <col min="5645" max="5645" width="7.109375" style="735" customWidth="1"/>
    <col min="5646" max="5646" width="8.33203125" style="735" customWidth="1"/>
    <col min="5647" max="5648" width="7.6640625" style="735" customWidth="1"/>
    <col min="5649" max="5649" width="9.44140625" style="735" customWidth="1"/>
    <col min="5650" max="5650" width="7.88671875" style="735" customWidth="1"/>
    <col min="5651" max="5888" width="9.109375" style="735"/>
    <col min="5889" max="5889" width="35.44140625" style="735" customWidth="1"/>
    <col min="5890" max="5890" width="7.88671875" style="735" customWidth="1"/>
    <col min="5891" max="5891" width="7.44140625" style="735" customWidth="1"/>
    <col min="5892" max="5892" width="8.109375" style="735" customWidth="1"/>
    <col min="5893" max="5893" width="6.88671875" style="735" customWidth="1"/>
    <col min="5894" max="5894" width="7" style="735" customWidth="1"/>
    <col min="5895" max="5898" width="6.88671875" style="735" customWidth="1"/>
    <col min="5899" max="5900" width="7" style="735" customWidth="1"/>
    <col min="5901" max="5901" width="7.109375" style="735" customWidth="1"/>
    <col min="5902" max="5902" width="8.33203125" style="735" customWidth="1"/>
    <col min="5903" max="5904" width="7.6640625" style="735" customWidth="1"/>
    <col min="5905" max="5905" width="9.44140625" style="735" customWidth="1"/>
    <col min="5906" max="5906" width="7.88671875" style="735" customWidth="1"/>
    <col min="5907" max="6144" width="9.109375" style="735"/>
    <col min="6145" max="6145" width="35.44140625" style="735" customWidth="1"/>
    <col min="6146" max="6146" width="7.88671875" style="735" customWidth="1"/>
    <col min="6147" max="6147" width="7.44140625" style="735" customWidth="1"/>
    <col min="6148" max="6148" width="8.109375" style="735" customWidth="1"/>
    <col min="6149" max="6149" width="6.88671875" style="735" customWidth="1"/>
    <col min="6150" max="6150" width="7" style="735" customWidth="1"/>
    <col min="6151" max="6154" width="6.88671875" style="735" customWidth="1"/>
    <col min="6155" max="6156" width="7" style="735" customWidth="1"/>
    <col min="6157" max="6157" width="7.109375" style="735" customWidth="1"/>
    <col min="6158" max="6158" width="8.33203125" style="735" customWidth="1"/>
    <col min="6159" max="6160" width="7.6640625" style="735" customWidth="1"/>
    <col min="6161" max="6161" width="9.44140625" style="735" customWidth="1"/>
    <col min="6162" max="6162" width="7.88671875" style="735" customWidth="1"/>
    <col min="6163" max="6400" width="9.109375" style="735"/>
    <col min="6401" max="6401" width="35.44140625" style="735" customWidth="1"/>
    <col min="6402" max="6402" width="7.88671875" style="735" customWidth="1"/>
    <col min="6403" max="6403" width="7.44140625" style="735" customWidth="1"/>
    <col min="6404" max="6404" width="8.109375" style="735" customWidth="1"/>
    <col min="6405" max="6405" width="6.88671875" style="735" customWidth="1"/>
    <col min="6406" max="6406" width="7" style="735" customWidth="1"/>
    <col min="6407" max="6410" width="6.88671875" style="735" customWidth="1"/>
    <col min="6411" max="6412" width="7" style="735" customWidth="1"/>
    <col min="6413" max="6413" width="7.109375" style="735" customWidth="1"/>
    <col min="6414" max="6414" width="8.33203125" style="735" customWidth="1"/>
    <col min="6415" max="6416" width="7.6640625" style="735" customWidth="1"/>
    <col min="6417" max="6417" width="9.44140625" style="735" customWidth="1"/>
    <col min="6418" max="6418" width="7.88671875" style="735" customWidth="1"/>
    <col min="6419" max="6656" width="9.109375" style="735"/>
    <col min="6657" max="6657" width="35.44140625" style="735" customWidth="1"/>
    <col min="6658" max="6658" width="7.88671875" style="735" customWidth="1"/>
    <col min="6659" max="6659" width="7.44140625" style="735" customWidth="1"/>
    <col min="6660" max="6660" width="8.109375" style="735" customWidth="1"/>
    <col min="6661" max="6661" width="6.88671875" style="735" customWidth="1"/>
    <col min="6662" max="6662" width="7" style="735" customWidth="1"/>
    <col min="6663" max="6666" width="6.88671875" style="735" customWidth="1"/>
    <col min="6667" max="6668" width="7" style="735" customWidth="1"/>
    <col min="6669" max="6669" width="7.109375" style="735" customWidth="1"/>
    <col min="6670" max="6670" width="8.33203125" style="735" customWidth="1"/>
    <col min="6671" max="6672" width="7.6640625" style="735" customWidth="1"/>
    <col min="6673" max="6673" width="9.44140625" style="735" customWidth="1"/>
    <col min="6674" max="6674" width="7.88671875" style="735" customWidth="1"/>
    <col min="6675" max="6912" width="9.109375" style="735"/>
    <col min="6913" max="6913" width="35.44140625" style="735" customWidth="1"/>
    <col min="6914" max="6914" width="7.88671875" style="735" customWidth="1"/>
    <col min="6915" max="6915" width="7.44140625" style="735" customWidth="1"/>
    <col min="6916" max="6916" width="8.109375" style="735" customWidth="1"/>
    <col min="6917" max="6917" width="6.88671875" style="735" customWidth="1"/>
    <col min="6918" max="6918" width="7" style="735" customWidth="1"/>
    <col min="6919" max="6922" width="6.88671875" style="735" customWidth="1"/>
    <col min="6923" max="6924" width="7" style="735" customWidth="1"/>
    <col min="6925" max="6925" width="7.109375" style="735" customWidth="1"/>
    <col min="6926" max="6926" width="8.33203125" style="735" customWidth="1"/>
    <col min="6927" max="6928" width="7.6640625" style="735" customWidth="1"/>
    <col min="6929" max="6929" width="9.44140625" style="735" customWidth="1"/>
    <col min="6930" max="6930" width="7.88671875" style="735" customWidth="1"/>
    <col min="6931" max="7168" width="9.109375" style="735"/>
    <col min="7169" max="7169" width="35.44140625" style="735" customWidth="1"/>
    <col min="7170" max="7170" width="7.88671875" style="735" customWidth="1"/>
    <col min="7171" max="7171" width="7.44140625" style="735" customWidth="1"/>
    <col min="7172" max="7172" width="8.109375" style="735" customWidth="1"/>
    <col min="7173" max="7173" width="6.88671875" style="735" customWidth="1"/>
    <col min="7174" max="7174" width="7" style="735" customWidth="1"/>
    <col min="7175" max="7178" width="6.88671875" style="735" customWidth="1"/>
    <col min="7179" max="7180" width="7" style="735" customWidth="1"/>
    <col min="7181" max="7181" width="7.109375" style="735" customWidth="1"/>
    <col min="7182" max="7182" width="8.33203125" style="735" customWidth="1"/>
    <col min="7183" max="7184" width="7.6640625" style="735" customWidth="1"/>
    <col min="7185" max="7185" width="9.44140625" style="735" customWidth="1"/>
    <col min="7186" max="7186" width="7.88671875" style="735" customWidth="1"/>
    <col min="7187" max="7424" width="9.109375" style="735"/>
    <col min="7425" max="7425" width="35.44140625" style="735" customWidth="1"/>
    <col min="7426" max="7426" width="7.88671875" style="735" customWidth="1"/>
    <col min="7427" max="7427" width="7.44140625" style="735" customWidth="1"/>
    <col min="7428" max="7428" width="8.109375" style="735" customWidth="1"/>
    <col min="7429" max="7429" width="6.88671875" style="735" customWidth="1"/>
    <col min="7430" max="7430" width="7" style="735" customWidth="1"/>
    <col min="7431" max="7434" width="6.88671875" style="735" customWidth="1"/>
    <col min="7435" max="7436" width="7" style="735" customWidth="1"/>
    <col min="7437" max="7437" width="7.109375" style="735" customWidth="1"/>
    <col min="7438" max="7438" width="8.33203125" style="735" customWidth="1"/>
    <col min="7439" max="7440" width="7.6640625" style="735" customWidth="1"/>
    <col min="7441" max="7441" width="9.44140625" style="735" customWidth="1"/>
    <col min="7442" max="7442" width="7.88671875" style="735" customWidth="1"/>
    <col min="7443" max="7680" width="9.109375" style="735"/>
    <col min="7681" max="7681" width="35.44140625" style="735" customWidth="1"/>
    <col min="7682" max="7682" width="7.88671875" style="735" customWidth="1"/>
    <col min="7683" max="7683" width="7.44140625" style="735" customWidth="1"/>
    <col min="7684" max="7684" width="8.109375" style="735" customWidth="1"/>
    <col min="7685" max="7685" width="6.88671875" style="735" customWidth="1"/>
    <col min="7686" max="7686" width="7" style="735" customWidth="1"/>
    <col min="7687" max="7690" width="6.88671875" style="735" customWidth="1"/>
    <col min="7691" max="7692" width="7" style="735" customWidth="1"/>
    <col min="7693" max="7693" width="7.109375" style="735" customWidth="1"/>
    <col min="7694" max="7694" width="8.33203125" style="735" customWidth="1"/>
    <col min="7695" max="7696" width="7.6640625" style="735" customWidth="1"/>
    <col min="7697" max="7697" width="9.44140625" style="735" customWidth="1"/>
    <col min="7698" max="7698" width="7.88671875" style="735" customWidth="1"/>
    <col min="7699" max="7936" width="9.109375" style="735"/>
    <col min="7937" max="7937" width="35.44140625" style="735" customWidth="1"/>
    <col min="7938" max="7938" width="7.88671875" style="735" customWidth="1"/>
    <col min="7939" max="7939" width="7.44140625" style="735" customWidth="1"/>
    <col min="7940" max="7940" width="8.109375" style="735" customWidth="1"/>
    <col min="7941" max="7941" width="6.88671875" style="735" customWidth="1"/>
    <col min="7942" max="7942" width="7" style="735" customWidth="1"/>
    <col min="7943" max="7946" width="6.88671875" style="735" customWidth="1"/>
    <col min="7947" max="7948" width="7" style="735" customWidth="1"/>
    <col min="7949" max="7949" width="7.109375" style="735" customWidth="1"/>
    <col min="7950" max="7950" width="8.33203125" style="735" customWidth="1"/>
    <col min="7951" max="7952" width="7.6640625" style="735" customWidth="1"/>
    <col min="7953" max="7953" width="9.44140625" style="735" customWidth="1"/>
    <col min="7954" max="7954" width="7.88671875" style="735" customWidth="1"/>
    <col min="7955" max="8192" width="9.109375" style="735"/>
    <col min="8193" max="8193" width="35.44140625" style="735" customWidth="1"/>
    <col min="8194" max="8194" width="7.88671875" style="735" customWidth="1"/>
    <col min="8195" max="8195" width="7.44140625" style="735" customWidth="1"/>
    <col min="8196" max="8196" width="8.109375" style="735" customWidth="1"/>
    <col min="8197" max="8197" width="6.88671875" style="735" customWidth="1"/>
    <col min="8198" max="8198" width="7" style="735" customWidth="1"/>
    <col min="8199" max="8202" width="6.88671875" style="735" customWidth="1"/>
    <col min="8203" max="8204" width="7" style="735" customWidth="1"/>
    <col min="8205" max="8205" width="7.109375" style="735" customWidth="1"/>
    <col min="8206" max="8206" width="8.33203125" style="735" customWidth="1"/>
    <col min="8207" max="8208" width="7.6640625" style="735" customWidth="1"/>
    <col min="8209" max="8209" width="9.44140625" style="735" customWidth="1"/>
    <col min="8210" max="8210" width="7.88671875" style="735" customWidth="1"/>
    <col min="8211" max="8448" width="9.109375" style="735"/>
    <col min="8449" max="8449" width="35.44140625" style="735" customWidth="1"/>
    <col min="8450" max="8450" width="7.88671875" style="735" customWidth="1"/>
    <col min="8451" max="8451" width="7.44140625" style="735" customWidth="1"/>
    <col min="8452" max="8452" width="8.109375" style="735" customWidth="1"/>
    <col min="8453" max="8453" width="6.88671875" style="735" customWidth="1"/>
    <col min="8454" max="8454" width="7" style="735" customWidth="1"/>
    <col min="8455" max="8458" width="6.88671875" style="735" customWidth="1"/>
    <col min="8459" max="8460" width="7" style="735" customWidth="1"/>
    <col min="8461" max="8461" width="7.109375" style="735" customWidth="1"/>
    <col min="8462" max="8462" width="8.33203125" style="735" customWidth="1"/>
    <col min="8463" max="8464" width="7.6640625" style="735" customWidth="1"/>
    <col min="8465" max="8465" width="9.44140625" style="735" customWidth="1"/>
    <col min="8466" max="8466" width="7.88671875" style="735" customWidth="1"/>
    <col min="8467" max="8704" width="9.109375" style="735"/>
    <col min="8705" max="8705" width="35.44140625" style="735" customWidth="1"/>
    <col min="8706" max="8706" width="7.88671875" style="735" customWidth="1"/>
    <col min="8707" max="8707" width="7.44140625" style="735" customWidth="1"/>
    <col min="8708" max="8708" width="8.109375" style="735" customWidth="1"/>
    <col min="8709" max="8709" width="6.88671875" style="735" customWidth="1"/>
    <col min="8710" max="8710" width="7" style="735" customWidth="1"/>
    <col min="8711" max="8714" width="6.88671875" style="735" customWidth="1"/>
    <col min="8715" max="8716" width="7" style="735" customWidth="1"/>
    <col min="8717" max="8717" width="7.109375" style="735" customWidth="1"/>
    <col min="8718" max="8718" width="8.33203125" style="735" customWidth="1"/>
    <col min="8719" max="8720" width="7.6640625" style="735" customWidth="1"/>
    <col min="8721" max="8721" width="9.44140625" style="735" customWidth="1"/>
    <col min="8722" max="8722" width="7.88671875" style="735" customWidth="1"/>
    <col min="8723" max="8960" width="9.109375" style="735"/>
    <col min="8961" max="8961" width="35.44140625" style="735" customWidth="1"/>
    <col min="8962" max="8962" width="7.88671875" style="735" customWidth="1"/>
    <col min="8963" max="8963" width="7.44140625" style="735" customWidth="1"/>
    <col min="8964" max="8964" width="8.109375" style="735" customWidth="1"/>
    <col min="8965" max="8965" width="6.88671875" style="735" customWidth="1"/>
    <col min="8966" max="8966" width="7" style="735" customWidth="1"/>
    <col min="8967" max="8970" width="6.88671875" style="735" customWidth="1"/>
    <col min="8971" max="8972" width="7" style="735" customWidth="1"/>
    <col min="8973" max="8973" width="7.109375" style="735" customWidth="1"/>
    <col min="8974" max="8974" width="8.33203125" style="735" customWidth="1"/>
    <col min="8975" max="8976" width="7.6640625" style="735" customWidth="1"/>
    <col min="8977" max="8977" width="9.44140625" style="735" customWidth="1"/>
    <col min="8978" max="8978" width="7.88671875" style="735" customWidth="1"/>
    <col min="8979" max="9216" width="9.109375" style="735"/>
    <col min="9217" max="9217" width="35.44140625" style="735" customWidth="1"/>
    <col min="9218" max="9218" width="7.88671875" style="735" customWidth="1"/>
    <col min="9219" max="9219" width="7.44140625" style="735" customWidth="1"/>
    <col min="9220" max="9220" width="8.109375" style="735" customWidth="1"/>
    <col min="9221" max="9221" width="6.88671875" style="735" customWidth="1"/>
    <col min="9222" max="9222" width="7" style="735" customWidth="1"/>
    <col min="9223" max="9226" width="6.88671875" style="735" customWidth="1"/>
    <col min="9227" max="9228" width="7" style="735" customWidth="1"/>
    <col min="9229" max="9229" width="7.109375" style="735" customWidth="1"/>
    <col min="9230" max="9230" width="8.33203125" style="735" customWidth="1"/>
    <col min="9231" max="9232" width="7.6640625" style="735" customWidth="1"/>
    <col min="9233" max="9233" width="9.44140625" style="735" customWidth="1"/>
    <col min="9234" max="9234" width="7.88671875" style="735" customWidth="1"/>
    <col min="9235" max="9472" width="9.109375" style="735"/>
    <col min="9473" max="9473" width="35.44140625" style="735" customWidth="1"/>
    <col min="9474" max="9474" width="7.88671875" style="735" customWidth="1"/>
    <col min="9475" max="9475" width="7.44140625" style="735" customWidth="1"/>
    <col min="9476" max="9476" width="8.109375" style="735" customWidth="1"/>
    <col min="9477" max="9477" width="6.88671875" style="735" customWidth="1"/>
    <col min="9478" max="9478" width="7" style="735" customWidth="1"/>
    <col min="9479" max="9482" width="6.88671875" style="735" customWidth="1"/>
    <col min="9483" max="9484" width="7" style="735" customWidth="1"/>
    <col min="9485" max="9485" width="7.109375" style="735" customWidth="1"/>
    <col min="9486" max="9486" width="8.33203125" style="735" customWidth="1"/>
    <col min="9487" max="9488" width="7.6640625" style="735" customWidth="1"/>
    <col min="9489" max="9489" width="9.44140625" style="735" customWidth="1"/>
    <col min="9490" max="9490" width="7.88671875" style="735" customWidth="1"/>
    <col min="9491" max="9728" width="9.109375" style="735"/>
    <col min="9729" max="9729" width="35.44140625" style="735" customWidth="1"/>
    <col min="9730" max="9730" width="7.88671875" style="735" customWidth="1"/>
    <col min="9731" max="9731" width="7.44140625" style="735" customWidth="1"/>
    <col min="9732" max="9732" width="8.109375" style="735" customWidth="1"/>
    <col min="9733" max="9733" width="6.88671875" style="735" customWidth="1"/>
    <col min="9734" max="9734" width="7" style="735" customWidth="1"/>
    <col min="9735" max="9738" width="6.88671875" style="735" customWidth="1"/>
    <col min="9739" max="9740" width="7" style="735" customWidth="1"/>
    <col min="9741" max="9741" width="7.109375" style="735" customWidth="1"/>
    <col min="9742" max="9742" width="8.33203125" style="735" customWidth="1"/>
    <col min="9743" max="9744" width="7.6640625" style="735" customWidth="1"/>
    <col min="9745" max="9745" width="9.44140625" style="735" customWidth="1"/>
    <col min="9746" max="9746" width="7.88671875" style="735" customWidth="1"/>
    <col min="9747" max="9984" width="9.109375" style="735"/>
    <col min="9985" max="9985" width="35.44140625" style="735" customWidth="1"/>
    <col min="9986" max="9986" width="7.88671875" style="735" customWidth="1"/>
    <col min="9987" max="9987" width="7.44140625" style="735" customWidth="1"/>
    <col min="9988" max="9988" width="8.109375" style="735" customWidth="1"/>
    <col min="9989" max="9989" width="6.88671875" style="735" customWidth="1"/>
    <col min="9990" max="9990" width="7" style="735" customWidth="1"/>
    <col min="9991" max="9994" width="6.88671875" style="735" customWidth="1"/>
    <col min="9995" max="9996" width="7" style="735" customWidth="1"/>
    <col min="9997" max="9997" width="7.109375" style="735" customWidth="1"/>
    <col min="9998" max="9998" width="8.33203125" style="735" customWidth="1"/>
    <col min="9999" max="10000" width="7.6640625" style="735" customWidth="1"/>
    <col min="10001" max="10001" width="9.44140625" style="735" customWidth="1"/>
    <col min="10002" max="10002" width="7.88671875" style="735" customWidth="1"/>
    <col min="10003" max="10240" width="9.109375" style="735"/>
    <col min="10241" max="10241" width="35.44140625" style="735" customWidth="1"/>
    <col min="10242" max="10242" width="7.88671875" style="735" customWidth="1"/>
    <col min="10243" max="10243" width="7.44140625" style="735" customWidth="1"/>
    <col min="10244" max="10244" width="8.109375" style="735" customWidth="1"/>
    <col min="10245" max="10245" width="6.88671875" style="735" customWidth="1"/>
    <col min="10246" max="10246" width="7" style="735" customWidth="1"/>
    <col min="10247" max="10250" width="6.88671875" style="735" customWidth="1"/>
    <col min="10251" max="10252" width="7" style="735" customWidth="1"/>
    <col min="10253" max="10253" width="7.109375" style="735" customWidth="1"/>
    <col min="10254" max="10254" width="8.33203125" style="735" customWidth="1"/>
    <col min="10255" max="10256" width="7.6640625" style="735" customWidth="1"/>
    <col min="10257" max="10257" width="9.44140625" style="735" customWidth="1"/>
    <col min="10258" max="10258" width="7.88671875" style="735" customWidth="1"/>
    <col min="10259" max="10496" width="9.109375" style="735"/>
    <col min="10497" max="10497" width="35.44140625" style="735" customWidth="1"/>
    <col min="10498" max="10498" width="7.88671875" style="735" customWidth="1"/>
    <col min="10499" max="10499" width="7.44140625" style="735" customWidth="1"/>
    <col min="10500" max="10500" width="8.109375" style="735" customWidth="1"/>
    <col min="10501" max="10501" width="6.88671875" style="735" customWidth="1"/>
    <col min="10502" max="10502" width="7" style="735" customWidth="1"/>
    <col min="10503" max="10506" width="6.88671875" style="735" customWidth="1"/>
    <col min="10507" max="10508" width="7" style="735" customWidth="1"/>
    <col min="10509" max="10509" width="7.109375" style="735" customWidth="1"/>
    <col min="10510" max="10510" width="8.33203125" style="735" customWidth="1"/>
    <col min="10511" max="10512" width="7.6640625" style="735" customWidth="1"/>
    <col min="10513" max="10513" width="9.44140625" style="735" customWidth="1"/>
    <col min="10514" max="10514" width="7.88671875" style="735" customWidth="1"/>
    <col min="10515" max="10752" width="9.109375" style="735"/>
    <col min="10753" max="10753" width="35.44140625" style="735" customWidth="1"/>
    <col min="10754" max="10754" width="7.88671875" style="735" customWidth="1"/>
    <col min="10755" max="10755" width="7.44140625" style="735" customWidth="1"/>
    <col min="10756" max="10756" width="8.109375" style="735" customWidth="1"/>
    <col min="10757" max="10757" width="6.88671875" style="735" customWidth="1"/>
    <col min="10758" max="10758" width="7" style="735" customWidth="1"/>
    <col min="10759" max="10762" width="6.88671875" style="735" customWidth="1"/>
    <col min="10763" max="10764" width="7" style="735" customWidth="1"/>
    <col min="10765" max="10765" width="7.109375" style="735" customWidth="1"/>
    <col min="10766" max="10766" width="8.33203125" style="735" customWidth="1"/>
    <col min="10767" max="10768" width="7.6640625" style="735" customWidth="1"/>
    <col min="10769" max="10769" width="9.44140625" style="735" customWidth="1"/>
    <col min="10770" max="10770" width="7.88671875" style="735" customWidth="1"/>
    <col min="10771" max="11008" width="9.109375" style="735"/>
    <col min="11009" max="11009" width="35.44140625" style="735" customWidth="1"/>
    <col min="11010" max="11010" width="7.88671875" style="735" customWidth="1"/>
    <col min="11011" max="11011" width="7.44140625" style="735" customWidth="1"/>
    <col min="11012" max="11012" width="8.109375" style="735" customWidth="1"/>
    <col min="11013" max="11013" width="6.88671875" style="735" customWidth="1"/>
    <col min="11014" max="11014" width="7" style="735" customWidth="1"/>
    <col min="11015" max="11018" width="6.88671875" style="735" customWidth="1"/>
    <col min="11019" max="11020" width="7" style="735" customWidth="1"/>
    <col min="11021" max="11021" width="7.109375" style="735" customWidth="1"/>
    <col min="11022" max="11022" width="8.33203125" style="735" customWidth="1"/>
    <col min="11023" max="11024" width="7.6640625" style="735" customWidth="1"/>
    <col min="11025" max="11025" width="9.44140625" style="735" customWidth="1"/>
    <col min="11026" max="11026" width="7.88671875" style="735" customWidth="1"/>
    <col min="11027" max="11264" width="9.109375" style="735"/>
    <col min="11265" max="11265" width="35.44140625" style="735" customWidth="1"/>
    <col min="11266" max="11266" width="7.88671875" style="735" customWidth="1"/>
    <col min="11267" max="11267" width="7.44140625" style="735" customWidth="1"/>
    <col min="11268" max="11268" width="8.109375" style="735" customWidth="1"/>
    <col min="11269" max="11269" width="6.88671875" style="735" customWidth="1"/>
    <col min="11270" max="11270" width="7" style="735" customWidth="1"/>
    <col min="11271" max="11274" width="6.88671875" style="735" customWidth="1"/>
    <col min="11275" max="11276" width="7" style="735" customWidth="1"/>
    <col min="11277" max="11277" width="7.109375" style="735" customWidth="1"/>
    <col min="11278" max="11278" width="8.33203125" style="735" customWidth="1"/>
    <col min="11279" max="11280" width="7.6640625" style="735" customWidth="1"/>
    <col min="11281" max="11281" width="9.44140625" style="735" customWidth="1"/>
    <col min="11282" max="11282" width="7.88671875" style="735" customWidth="1"/>
    <col min="11283" max="11520" width="9.109375" style="735"/>
    <col min="11521" max="11521" width="35.44140625" style="735" customWidth="1"/>
    <col min="11522" max="11522" width="7.88671875" style="735" customWidth="1"/>
    <col min="11523" max="11523" width="7.44140625" style="735" customWidth="1"/>
    <col min="11524" max="11524" width="8.109375" style="735" customWidth="1"/>
    <col min="11525" max="11525" width="6.88671875" style="735" customWidth="1"/>
    <col min="11526" max="11526" width="7" style="735" customWidth="1"/>
    <col min="11527" max="11530" width="6.88671875" style="735" customWidth="1"/>
    <col min="11531" max="11532" width="7" style="735" customWidth="1"/>
    <col min="11533" max="11533" width="7.109375" style="735" customWidth="1"/>
    <col min="11534" max="11534" width="8.33203125" style="735" customWidth="1"/>
    <col min="11535" max="11536" width="7.6640625" style="735" customWidth="1"/>
    <col min="11537" max="11537" width="9.44140625" style="735" customWidth="1"/>
    <col min="11538" max="11538" width="7.88671875" style="735" customWidth="1"/>
    <col min="11539" max="11776" width="9.109375" style="735"/>
    <col min="11777" max="11777" width="35.44140625" style="735" customWidth="1"/>
    <col min="11778" max="11778" width="7.88671875" style="735" customWidth="1"/>
    <col min="11779" max="11779" width="7.44140625" style="735" customWidth="1"/>
    <col min="11780" max="11780" width="8.109375" style="735" customWidth="1"/>
    <col min="11781" max="11781" width="6.88671875" style="735" customWidth="1"/>
    <col min="11782" max="11782" width="7" style="735" customWidth="1"/>
    <col min="11783" max="11786" width="6.88671875" style="735" customWidth="1"/>
    <col min="11787" max="11788" width="7" style="735" customWidth="1"/>
    <col min="11789" max="11789" width="7.109375" style="735" customWidth="1"/>
    <col min="11790" max="11790" width="8.33203125" style="735" customWidth="1"/>
    <col min="11791" max="11792" width="7.6640625" style="735" customWidth="1"/>
    <col min="11793" max="11793" width="9.44140625" style="735" customWidth="1"/>
    <col min="11794" max="11794" width="7.88671875" style="735" customWidth="1"/>
    <col min="11795" max="12032" width="9.109375" style="735"/>
    <col min="12033" max="12033" width="35.44140625" style="735" customWidth="1"/>
    <col min="12034" max="12034" width="7.88671875" style="735" customWidth="1"/>
    <col min="12035" max="12035" width="7.44140625" style="735" customWidth="1"/>
    <col min="12036" max="12036" width="8.109375" style="735" customWidth="1"/>
    <col min="12037" max="12037" width="6.88671875" style="735" customWidth="1"/>
    <col min="12038" max="12038" width="7" style="735" customWidth="1"/>
    <col min="12039" max="12042" width="6.88671875" style="735" customWidth="1"/>
    <col min="12043" max="12044" width="7" style="735" customWidth="1"/>
    <col min="12045" max="12045" width="7.109375" style="735" customWidth="1"/>
    <col min="12046" max="12046" width="8.33203125" style="735" customWidth="1"/>
    <col min="12047" max="12048" width="7.6640625" style="735" customWidth="1"/>
    <col min="12049" max="12049" width="9.44140625" style="735" customWidth="1"/>
    <col min="12050" max="12050" width="7.88671875" style="735" customWidth="1"/>
    <col min="12051" max="12288" width="9.109375" style="735"/>
    <col min="12289" max="12289" width="35.44140625" style="735" customWidth="1"/>
    <col min="12290" max="12290" width="7.88671875" style="735" customWidth="1"/>
    <col min="12291" max="12291" width="7.44140625" style="735" customWidth="1"/>
    <col min="12292" max="12292" width="8.109375" style="735" customWidth="1"/>
    <col min="12293" max="12293" width="6.88671875" style="735" customWidth="1"/>
    <col min="12294" max="12294" width="7" style="735" customWidth="1"/>
    <col min="12295" max="12298" width="6.88671875" style="735" customWidth="1"/>
    <col min="12299" max="12300" width="7" style="735" customWidth="1"/>
    <col min="12301" max="12301" width="7.109375" style="735" customWidth="1"/>
    <col min="12302" max="12302" width="8.33203125" style="735" customWidth="1"/>
    <col min="12303" max="12304" width="7.6640625" style="735" customWidth="1"/>
    <col min="12305" max="12305" width="9.44140625" style="735" customWidth="1"/>
    <col min="12306" max="12306" width="7.88671875" style="735" customWidth="1"/>
    <col min="12307" max="12544" width="9.109375" style="735"/>
    <col min="12545" max="12545" width="35.44140625" style="735" customWidth="1"/>
    <col min="12546" max="12546" width="7.88671875" style="735" customWidth="1"/>
    <col min="12547" max="12547" width="7.44140625" style="735" customWidth="1"/>
    <col min="12548" max="12548" width="8.109375" style="735" customWidth="1"/>
    <col min="12549" max="12549" width="6.88671875" style="735" customWidth="1"/>
    <col min="12550" max="12550" width="7" style="735" customWidth="1"/>
    <col min="12551" max="12554" width="6.88671875" style="735" customWidth="1"/>
    <col min="12555" max="12556" width="7" style="735" customWidth="1"/>
    <col min="12557" max="12557" width="7.109375" style="735" customWidth="1"/>
    <col min="12558" max="12558" width="8.33203125" style="735" customWidth="1"/>
    <col min="12559" max="12560" width="7.6640625" style="735" customWidth="1"/>
    <col min="12561" max="12561" width="9.44140625" style="735" customWidth="1"/>
    <col min="12562" max="12562" width="7.88671875" style="735" customWidth="1"/>
    <col min="12563" max="12800" width="9.109375" style="735"/>
    <col min="12801" max="12801" width="35.44140625" style="735" customWidth="1"/>
    <col min="12802" max="12802" width="7.88671875" style="735" customWidth="1"/>
    <col min="12803" max="12803" width="7.44140625" style="735" customWidth="1"/>
    <col min="12804" max="12804" width="8.109375" style="735" customWidth="1"/>
    <col min="12805" max="12805" width="6.88671875" style="735" customWidth="1"/>
    <col min="12806" max="12806" width="7" style="735" customWidth="1"/>
    <col min="12807" max="12810" width="6.88671875" style="735" customWidth="1"/>
    <col min="12811" max="12812" width="7" style="735" customWidth="1"/>
    <col min="12813" max="12813" width="7.109375" style="735" customWidth="1"/>
    <col min="12814" max="12814" width="8.33203125" style="735" customWidth="1"/>
    <col min="12815" max="12816" width="7.6640625" style="735" customWidth="1"/>
    <col min="12817" max="12817" width="9.44140625" style="735" customWidth="1"/>
    <col min="12818" max="12818" width="7.88671875" style="735" customWidth="1"/>
    <col min="12819" max="13056" width="9.109375" style="735"/>
    <col min="13057" max="13057" width="35.44140625" style="735" customWidth="1"/>
    <col min="13058" max="13058" width="7.88671875" style="735" customWidth="1"/>
    <col min="13059" max="13059" width="7.44140625" style="735" customWidth="1"/>
    <col min="13060" max="13060" width="8.109375" style="735" customWidth="1"/>
    <col min="13061" max="13061" width="6.88671875" style="735" customWidth="1"/>
    <col min="13062" max="13062" width="7" style="735" customWidth="1"/>
    <col min="13063" max="13066" width="6.88671875" style="735" customWidth="1"/>
    <col min="13067" max="13068" width="7" style="735" customWidth="1"/>
    <col min="13069" max="13069" width="7.109375" style="735" customWidth="1"/>
    <col min="13070" max="13070" width="8.33203125" style="735" customWidth="1"/>
    <col min="13071" max="13072" width="7.6640625" style="735" customWidth="1"/>
    <col min="13073" max="13073" width="9.44140625" style="735" customWidth="1"/>
    <col min="13074" max="13074" width="7.88671875" style="735" customWidth="1"/>
    <col min="13075" max="13312" width="9.109375" style="735"/>
    <col min="13313" max="13313" width="35.44140625" style="735" customWidth="1"/>
    <col min="13314" max="13314" width="7.88671875" style="735" customWidth="1"/>
    <col min="13315" max="13315" width="7.44140625" style="735" customWidth="1"/>
    <col min="13316" max="13316" width="8.109375" style="735" customWidth="1"/>
    <col min="13317" max="13317" width="6.88671875" style="735" customWidth="1"/>
    <col min="13318" max="13318" width="7" style="735" customWidth="1"/>
    <col min="13319" max="13322" width="6.88671875" style="735" customWidth="1"/>
    <col min="13323" max="13324" width="7" style="735" customWidth="1"/>
    <col min="13325" max="13325" width="7.109375" style="735" customWidth="1"/>
    <col min="13326" max="13326" width="8.33203125" style="735" customWidth="1"/>
    <col min="13327" max="13328" width="7.6640625" style="735" customWidth="1"/>
    <col min="13329" max="13329" width="9.44140625" style="735" customWidth="1"/>
    <col min="13330" max="13330" width="7.88671875" style="735" customWidth="1"/>
    <col min="13331" max="13568" width="9.109375" style="735"/>
    <col min="13569" max="13569" width="35.44140625" style="735" customWidth="1"/>
    <col min="13570" max="13570" width="7.88671875" style="735" customWidth="1"/>
    <col min="13571" max="13571" width="7.44140625" style="735" customWidth="1"/>
    <col min="13572" max="13572" width="8.109375" style="735" customWidth="1"/>
    <col min="13573" max="13573" width="6.88671875" style="735" customWidth="1"/>
    <col min="13574" max="13574" width="7" style="735" customWidth="1"/>
    <col min="13575" max="13578" width="6.88671875" style="735" customWidth="1"/>
    <col min="13579" max="13580" width="7" style="735" customWidth="1"/>
    <col min="13581" max="13581" width="7.109375" style="735" customWidth="1"/>
    <col min="13582" max="13582" width="8.33203125" style="735" customWidth="1"/>
    <col min="13583" max="13584" width="7.6640625" style="735" customWidth="1"/>
    <col min="13585" max="13585" width="9.44140625" style="735" customWidth="1"/>
    <col min="13586" max="13586" width="7.88671875" style="735" customWidth="1"/>
    <col min="13587" max="13824" width="9.109375" style="735"/>
    <col min="13825" max="13825" width="35.44140625" style="735" customWidth="1"/>
    <col min="13826" max="13826" width="7.88671875" style="735" customWidth="1"/>
    <col min="13827" max="13827" width="7.44140625" style="735" customWidth="1"/>
    <col min="13828" max="13828" width="8.109375" style="735" customWidth="1"/>
    <col min="13829" max="13829" width="6.88671875" style="735" customWidth="1"/>
    <col min="13830" max="13830" width="7" style="735" customWidth="1"/>
    <col min="13831" max="13834" width="6.88671875" style="735" customWidth="1"/>
    <col min="13835" max="13836" width="7" style="735" customWidth="1"/>
    <col min="13837" max="13837" width="7.109375" style="735" customWidth="1"/>
    <col min="13838" max="13838" width="8.33203125" style="735" customWidth="1"/>
    <col min="13839" max="13840" width="7.6640625" style="735" customWidth="1"/>
    <col min="13841" max="13841" width="9.44140625" style="735" customWidth="1"/>
    <col min="13842" max="13842" width="7.88671875" style="735" customWidth="1"/>
    <col min="13843" max="14080" width="9.109375" style="735"/>
    <col min="14081" max="14081" width="35.44140625" style="735" customWidth="1"/>
    <col min="14082" max="14082" width="7.88671875" style="735" customWidth="1"/>
    <col min="14083" max="14083" width="7.44140625" style="735" customWidth="1"/>
    <col min="14084" max="14084" width="8.109375" style="735" customWidth="1"/>
    <col min="14085" max="14085" width="6.88671875" style="735" customWidth="1"/>
    <col min="14086" max="14086" width="7" style="735" customWidth="1"/>
    <col min="14087" max="14090" width="6.88671875" style="735" customWidth="1"/>
    <col min="14091" max="14092" width="7" style="735" customWidth="1"/>
    <col min="14093" max="14093" width="7.109375" style="735" customWidth="1"/>
    <col min="14094" max="14094" width="8.33203125" style="735" customWidth="1"/>
    <col min="14095" max="14096" width="7.6640625" style="735" customWidth="1"/>
    <col min="14097" max="14097" width="9.44140625" style="735" customWidth="1"/>
    <col min="14098" max="14098" width="7.88671875" style="735" customWidth="1"/>
    <col min="14099" max="14336" width="9.109375" style="735"/>
    <col min="14337" max="14337" width="35.44140625" style="735" customWidth="1"/>
    <col min="14338" max="14338" width="7.88671875" style="735" customWidth="1"/>
    <col min="14339" max="14339" width="7.44140625" style="735" customWidth="1"/>
    <col min="14340" max="14340" width="8.109375" style="735" customWidth="1"/>
    <col min="14341" max="14341" width="6.88671875" style="735" customWidth="1"/>
    <col min="14342" max="14342" width="7" style="735" customWidth="1"/>
    <col min="14343" max="14346" width="6.88671875" style="735" customWidth="1"/>
    <col min="14347" max="14348" width="7" style="735" customWidth="1"/>
    <col min="14349" max="14349" width="7.109375" style="735" customWidth="1"/>
    <col min="14350" max="14350" width="8.33203125" style="735" customWidth="1"/>
    <col min="14351" max="14352" width="7.6640625" style="735" customWidth="1"/>
    <col min="14353" max="14353" width="9.44140625" style="735" customWidth="1"/>
    <col min="14354" max="14354" width="7.88671875" style="735" customWidth="1"/>
    <col min="14355" max="14592" width="9.109375" style="735"/>
    <col min="14593" max="14593" width="35.44140625" style="735" customWidth="1"/>
    <col min="14594" max="14594" width="7.88671875" style="735" customWidth="1"/>
    <col min="14595" max="14595" width="7.44140625" style="735" customWidth="1"/>
    <col min="14596" max="14596" width="8.109375" style="735" customWidth="1"/>
    <col min="14597" max="14597" width="6.88671875" style="735" customWidth="1"/>
    <col min="14598" max="14598" width="7" style="735" customWidth="1"/>
    <col min="14599" max="14602" width="6.88671875" style="735" customWidth="1"/>
    <col min="14603" max="14604" width="7" style="735" customWidth="1"/>
    <col min="14605" max="14605" width="7.109375" style="735" customWidth="1"/>
    <col min="14606" max="14606" width="8.33203125" style="735" customWidth="1"/>
    <col min="14607" max="14608" width="7.6640625" style="735" customWidth="1"/>
    <col min="14609" max="14609" width="9.44140625" style="735" customWidth="1"/>
    <col min="14610" max="14610" width="7.88671875" style="735" customWidth="1"/>
    <col min="14611" max="14848" width="9.109375" style="735"/>
    <col min="14849" max="14849" width="35.44140625" style="735" customWidth="1"/>
    <col min="14850" max="14850" width="7.88671875" style="735" customWidth="1"/>
    <col min="14851" max="14851" width="7.44140625" style="735" customWidth="1"/>
    <col min="14852" max="14852" width="8.109375" style="735" customWidth="1"/>
    <col min="14853" max="14853" width="6.88671875" style="735" customWidth="1"/>
    <col min="14854" max="14854" width="7" style="735" customWidth="1"/>
    <col min="14855" max="14858" width="6.88671875" style="735" customWidth="1"/>
    <col min="14859" max="14860" width="7" style="735" customWidth="1"/>
    <col min="14861" max="14861" width="7.109375" style="735" customWidth="1"/>
    <col min="14862" max="14862" width="8.33203125" style="735" customWidth="1"/>
    <col min="14863" max="14864" width="7.6640625" style="735" customWidth="1"/>
    <col min="14865" max="14865" width="9.44140625" style="735" customWidth="1"/>
    <col min="14866" max="14866" width="7.88671875" style="735" customWidth="1"/>
    <col min="14867" max="15104" width="9.109375" style="735"/>
    <col min="15105" max="15105" width="35.44140625" style="735" customWidth="1"/>
    <col min="15106" max="15106" width="7.88671875" style="735" customWidth="1"/>
    <col min="15107" max="15107" width="7.44140625" style="735" customWidth="1"/>
    <col min="15108" max="15108" width="8.109375" style="735" customWidth="1"/>
    <col min="15109" max="15109" width="6.88671875" style="735" customWidth="1"/>
    <col min="15110" max="15110" width="7" style="735" customWidth="1"/>
    <col min="15111" max="15114" width="6.88671875" style="735" customWidth="1"/>
    <col min="15115" max="15116" width="7" style="735" customWidth="1"/>
    <col min="15117" max="15117" width="7.109375" style="735" customWidth="1"/>
    <col min="15118" max="15118" width="8.33203125" style="735" customWidth="1"/>
    <col min="15119" max="15120" width="7.6640625" style="735" customWidth="1"/>
    <col min="15121" max="15121" width="9.44140625" style="735" customWidth="1"/>
    <col min="15122" max="15122" width="7.88671875" style="735" customWidth="1"/>
    <col min="15123" max="15360" width="9.109375" style="735"/>
    <col min="15361" max="15361" width="35.44140625" style="735" customWidth="1"/>
    <col min="15362" max="15362" width="7.88671875" style="735" customWidth="1"/>
    <col min="15363" max="15363" width="7.44140625" style="735" customWidth="1"/>
    <col min="15364" max="15364" width="8.109375" style="735" customWidth="1"/>
    <col min="15365" max="15365" width="6.88671875" style="735" customWidth="1"/>
    <col min="15366" max="15366" width="7" style="735" customWidth="1"/>
    <col min="15367" max="15370" width="6.88671875" style="735" customWidth="1"/>
    <col min="15371" max="15372" width="7" style="735" customWidth="1"/>
    <col min="15373" max="15373" width="7.109375" style="735" customWidth="1"/>
    <col min="15374" max="15374" width="8.33203125" style="735" customWidth="1"/>
    <col min="15375" max="15376" width="7.6640625" style="735" customWidth="1"/>
    <col min="15377" max="15377" width="9.44140625" style="735" customWidth="1"/>
    <col min="15378" max="15378" width="7.88671875" style="735" customWidth="1"/>
    <col min="15379" max="15616" width="9.109375" style="735"/>
    <col min="15617" max="15617" width="35.44140625" style="735" customWidth="1"/>
    <col min="15618" max="15618" width="7.88671875" style="735" customWidth="1"/>
    <col min="15619" max="15619" width="7.44140625" style="735" customWidth="1"/>
    <col min="15620" max="15620" width="8.109375" style="735" customWidth="1"/>
    <col min="15621" max="15621" width="6.88671875" style="735" customWidth="1"/>
    <col min="15622" max="15622" width="7" style="735" customWidth="1"/>
    <col min="15623" max="15626" width="6.88671875" style="735" customWidth="1"/>
    <col min="15627" max="15628" width="7" style="735" customWidth="1"/>
    <col min="15629" max="15629" width="7.109375" style="735" customWidth="1"/>
    <col min="15630" max="15630" width="8.33203125" style="735" customWidth="1"/>
    <col min="15631" max="15632" width="7.6640625" style="735" customWidth="1"/>
    <col min="15633" max="15633" width="9.44140625" style="735" customWidth="1"/>
    <col min="15634" max="15634" width="7.88671875" style="735" customWidth="1"/>
    <col min="15635" max="15872" width="9.109375" style="735"/>
    <col min="15873" max="15873" width="35.44140625" style="735" customWidth="1"/>
    <col min="15874" max="15874" width="7.88671875" style="735" customWidth="1"/>
    <col min="15875" max="15875" width="7.44140625" style="735" customWidth="1"/>
    <col min="15876" max="15876" width="8.109375" style="735" customWidth="1"/>
    <col min="15877" max="15877" width="6.88671875" style="735" customWidth="1"/>
    <col min="15878" max="15878" width="7" style="735" customWidth="1"/>
    <col min="15879" max="15882" width="6.88671875" style="735" customWidth="1"/>
    <col min="15883" max="15884" width="7" style="735" customWidth="1"/>
    <col min="15885" max="15885" width="7.109375" style="735" customWidth="1"/>
    <col min="15886" max="15886" width="8.33203125" style="735" customWidth="1"/>
    <col min="15887" max="15888" width="7.6640625" style="735" customWidth="1"/>
    <col min="15889" max="15889" width="9.44140625" style="735" customWidth="1"/>
    <col min="15890" max="15890" width="7.88671875" style="735" customWidth="1"/>
    <col min="15891" max="16128" width="9.109375" style="735"/>
    <col min="16129" max="16129" width="35.44140625" style="735" customWidth="1"/>
    <col min="16130" max="16130" width="7.88671875" style="735" customWidth="1"/>
    <col min="16131" max="16131" width="7.44140625" style="735" customWidth="1"/>
    <col min="16132" max="16132" width="8.109375" style="735" customWidth="1"/>
    <col min="16133" max="16133" width="6.88671875" style="735" customWidth="1"/>
    <col min="16134" max="16134" width="7" style="735" customWidth="1"/>
    <col min="16135" max="16138" width="6.88671875" style="735" customWidth="1"/>
    <col min="16139" max="16140" width="7" style="735" customWidth="1"/>
    <col min="16141" max="16141" width="7.109375" style="735" customWidth="1"/>
    <col min="16142" max="16142" width="8.33203125" style="735" customWidth="1"/>
    <col min="16143" max="16144" width="7.6640625" style="735" customWidth="1"/>
    <col min="16145" max="16145" width="9.44140625" style="735" customWidth="1"/>
    <col min="16146" max="16146" width="7.88671875" style="735" customWidth="1"/>
    <col min="16147" max="16384" width="9.109375" style="735"/>
  </cols>
  <sheetData>
    <row r="1" spans="1:14" x14ac:dyDescent="0.25">
      <c r="K1" s="858" t="s">
        <v>360</v>
      </c>
      <c r="L1" s="858"/>
      <c r="M1" s="858"/>
      <c r="N1" s="858"/>
    </row>
    <row r="2" spans="1:14" x14ac:dyDescent="0.25">
      <c r="K2" s="858" t="s">
        <v>677</v>
      </c>
      <c r="L2" s="858"/>
      <c r="M2" s="858"/>
      <c r="N2" s="858"/>
    </row>
    <row r="3" spans="1:14" x14ac:dyDescent="0.25">
      <c r="K3" s="858" t="s">
        <v>635</v>
      </c>
      <c r="L3" s="858"/>
      <c r="M3" s="858"/>
      <c r="N3" s="858"/>
    </row>
    <row r="4" spans="1:14" ht="24.75" customHeight="1" x14ac:dyDescent="0.25">
      <c r="A4" s="759"/>
      <c r="B4" s="759"/>
      <c r="C4" s="757"/>
      <c r="K4" s="327"/>
      <c r="L4" s="276"/>
      <c r="M4" s="276"/>
    </row>
    <row r="5" spans="1:14" ht="16.5" customHeight="1" x14ac:dyDescent="0.3">
      <c r="A5" s="972" t="s">
        <v>679</v>
      </c>
      <c r="B5" s="972"/>
      <c r="C5" s="972"/>
      <c r="D5" s="972"/>
      <c r="E5" s="972"/>
      <c r="F5" s="972"/>
      <c r="G5" s="972"/>
      <c r="H5" s="972"/>
      <c r="I5" s="972"/>
      <c r="J5" s="972"/>
      <c r="K5" s="972"/>
      <c r="L5" s="972"/>
      <c r="M5" s="972"/>
      <c r="N5" s="972"/>
    </row>
    <row r="6" spans="1:14" ht="36.75" customHeight="1" x14ac:dyDescent="0.25">
      <c r="B6" s="973" t="s">
        <v>620</v>
      </c>
      <c r="C6" s="973"/>
      <c r="D6" s="973"/>
      <c r="E6" s="973"/>
      <c r="F6" s="973"/>
      <c r="G6" s="973"/>
      <c r="H6" s="973"/>
      <c r="I6" s="973"/>
      <c r="J6" s="973"/>
      <c r="K6" s="973"/>
      <c r="L6" s="973"/>
      <c r="M6" s="973"/>
      <c r="N6" s="973"/>
    </row>
    <row r="7" spans="1:14" ht="40.5" customHeight="1" x14ac:dyDescent="0.25">
      <c r="A7" s="736" t="s">
        <v>680</v>
      </c>
      <c r="B7" s="951" t="s">
        <v>681</v>
      </c>
      <c r="C7" s="952"/>
      <c r="D7" s="953"/>
      <c r="E7" s="954" t="s">
        <v>398</v>
      </c>
      <c r="F7" s="955"/>
      <c r="G7" s="956"/>
      <c r="H7" s="957" t="s">
        <v>682</v>
      </c>
      <c r="I7" s="958"/>
      <c r="J7" s="959"/>
      <c r="K7" s="960" t="s">
        <v>683</v>
      </c>
      <c r="L7" s="961"/>
      <c r="M7" s="962"/>
      <c r="N7" s="963" t="s">
        <v>684</v>
      </c>
    </row>
    <row r="8" spans="1:14" ht="49.5" customHeight="1" x14ac:dyDescent="0.25">
      <c r="A8" s="736" t="s">
        <v>685</v>
      </c>
      <c r="B8" s="761" t="s">
        <v>686</v>
      </c>
      <c r="C8" s="761" t="s">
        <v>687</v>
      </c>
      <c r="D8" s="761" t="s">
        <v>0</v>
      </c>
      <c r="E8" s="767" t="s">
        <v>686</v>
      </c>
      <c r="F8" s="767" t="s">
        <v>687</v>
      </c>
      <c r="G8" s="767" t="s">
        <v>0</v>
      </c>
      <c r="H8" s="773" t="s">
        <v>686</v>
      </c>
      <c r="I8" s="773" t="s">
        <v>687</v>
      </c>
      <c r="J8" s="773" t="s">
        <v>0</v>
      </c>
      <c r="K8" s="780" t="s">
        <v>686</v>
      </c>
      <c r="L8" s="780" t="s">
        <v>687</v>
      </c>
      <c r="M8" s="780" t="s">
        <v>0</v>
      </c>
      <c r="N8" s="964"/>
    </row>
    <row r="9" spans="1:14" ht="52.2" customHeight="1" x14ac:dyDescent="0.25">
      <c r="A9" s="737" t="s">
        <v>688</v>
      </c>
      <c r="B9" s="762"/>
      <c r="C9" s="762"/>
      <c r="D9" s="762">
        <f t="shared" ref="D9:D15" si="0">B9+C9</f>
        <v>0</v>
      </c>
      <c r="E9" s="768"/>
      <c r="F9" s="768"/>
      <c r="G9" s="768">
        <f>E9+F9</f>
        <v>0</v>
      </c>
      <c r="H9" s="774"/>
      <c r="I9" s="774"/>
      <c r="J9" s="774">
        <f>H9+I9</f>
        <v>0</v>
      </c>
      <c r="K9" s="781">
        <v>6.9</v>
      </c>
      <c r="L9" s="781"/>
      <c r="M9" s="781">
        <f>K9+L9</f>
        <v>6.9</v>
      </c>
      <c r="N9" s="786">
        <f t="shared" ref="N9:N15" si="1">D9+G9+M9+J9</f>
        <v>6.9</v>
      </c>
    </row>
    <row r="10" spans="1:14" ht="44.25" customHeight="1" x14ac:dyDescent="0.25">
      <c r="A10" s="738" t="s">
        <v>689</v>
      </c>
      <c r="B10" s="762"/>
      <c r="C10" s="762">
        <v>9.6</v>
      </c>
      <c r="D10" s="762">
        <f t="shared" si="0"/>
        <v>9.6</v>
      </c>
      <c r="E10" s="768"/>
      <c r="F10" s="768"/>
      <c r="G10" s="768">
        <f>E10+F10</f>
        <v>0</v>
      </c>
      <c r="H10" s="774"/>
      <c r="I10" s="774"/>
      <c r="J10" s="774">
        <f>H10+I10</f>
        <v>0</v>
      </c>
      <c r="K10" s="781"/>
      <c r="L10" s="781"/>
      <c r="M10" s="781">
        <f>K10+L10</f>
        <v>0</v>
      </c>
      <c r="N10" s="786">
        <f t="shared" si="1"/>
        <v>9.6</v>
      </c>
    </row>
    <row r="11" spans="1:14" ht="44.25" customHeight="1" x14ac:dyDescent="0.25">
      <c r="A11" s="738" t="s">
        <v>718</v>
      </c>
      <c r="B11" s="762">
        <v>2.5</v>
      </c>
      <c r="C11" s="762"/>
      <c r="D11" s="762">
        <f t="shared" si="0"/>
        <v>2.5</v>
      </c>
      <c r="E11" s="768"/>
      <c r="F11" s="768"/>
      <c r="G11" s="768">
        <f t="shared" ref="G11:G12" si="2">E11+F11</f>
        <v>0</v>
      </c>
      <c r="H11" s="774"/>
      <c r="I11" s="774"/>
      <c r="J11" s="774">
        <f t="shared" ref="J11:J12" si="3">H11+I11</f>
        <v>0</v>
      </c>
      <c r="K11" s="781"/>
      <c r="L11" s="781"/>
      <c r="M11" s="781"/>
      <c r="N11" s="786">
        <f t="shared" si="1"/>
        <v>2.5</v>
      </c>
    </row>
    <row r="12" spans="1:14" ht="40.200000000000003" customHeight="1" x14ac:dyDescent="0.25">
      <c r="A12" s="738" t="s">
        <v>690</v>
      </c>
      <c r="B12" s="762">
        <v>4.3</v>
      </c>
      <c r="C12" s="762"/>
      <c r="D12" s="762">
        <f t="shared" si="0"/>
        <v>4.3</v>
      </c>
      <c r="E12" s="768"/>
      <c r="F12" s="768"/>
      <c r="G12" s="768">
        <f t="shared" si="2"/>
        <v>0</v>
      </c>
      <c r="H12" s="774"/>
      <c r="I12" s="774"/>
      <c r="J12" s="774">
        <f t="shared" si="3"/>
        <v>0</v>
      </c>
      <c r="K12" s="781"/>
      <c r="L12" s="781"/>
      <c r="M12" s="781"/>
      <c r="N12" s="786">
        <f t="shared" si="1"/>
        <v>4.3</v>
      </c>
    </row>
    <row r="13" spans="1:14" ht="93" customHeight="1" x14ac:dyDescent="0.25">
      <c r="A13" s="738" t="s">
        <v>75</v>
      </c>
      <c r="B13" s="762">
        <v>11.753</v>
      </c>
      <c r="C13" s="762"/>
      <c r="D13" s="762">
        <f t="shared" si="0"/>
        <v>11.753</v>
      </c>
      <c r="E13" s="768"/>
      <c r="F13" s="768"/>
      <c r="G13" s="768">
        <f>E13+F13</f>
        <v>0</v>
      </c>
      <c r="H13" s="774"/>
      <c r="I13" s="774"/>
      <c r="J13" s="774">
        <f>H13+I13</f>
        <v>0</v>
      </c>
      <c r="K13" s="781"/>
      <c r="L13" s="781"/>
      <c r="M13" s="781">
        <f>K13+L13</f>
        <v>0</v>
      </c>
      <c r="N13" s="786">
        <f t="shared" si="1"/>
        <v>11.753</v>
      </c>
    </row>
    <row r="14" spans="1:14" ht="93" customHeight="1" x14ac:dyDescent="0.25">
      <c r="A14" s="738" t="s">
        <v>720</v>
      </c>
      <c r="B14" s="762">
        <v>8</v>
      </c>
      <c r="C14" s="762"/>
      <c r="D14" s="762">
        <f t="shared" si="0"/>
        <v>8</v>
      </c>
      <c r="E14" s="768"/>
      <c r="F14" s="768"/>
      <c r="G14" s="768">
        <f>E14+F14</f>
        <v>0</v>
      </c>
      <c r="H14" s="774"/>
      <c r="I14" s="774"/>
      <c r="J14" s="774">
        <f>H14+I14</f>
        <v>0</v>
      </c>
      <c r="K14" s="781"/>
      <c r="L14" s="781"/>
      <c r="M14" s="781">
        <f>K14+L14</f>
        <v>0</v>
      </c>
      <c r="N14" s="786">
        <f t="shared" si="1"/>
        <v>8</v>
      </c>
    </row>
    <row r="15" spans="1:14" ht="28.95" customHeight="1" x14ac:dyDescent="0.25">
      <c r="A15" s="738" t="s">
        <v>719</v>
      </c>
      <c r="B15" s="762">
        <v>15</v>
      </c>
      <c r="C15" s="762"/>
      <c r="D15" s="762">
        <f t="shared" si="0"/>
        <v>15</v>
      </c>
      <c r="E15" s="768"/>
      <c r="F15" s="768"/>
      <c r="G15" s="768"/>
      <c r="H15" s="774"/>
      <c r="I15" s="774"/>
      <c r="J15" s="774">
        <f>H15+I15</f>
        <v>0</v>
      </c>
      <c r="K15" s="781"/>
      <c r="L15" s="781"/>
      <c r="M15" s="781"/>
      <c r="N15" s="786">
        <f t="shared" si="1"/>
        <v>15</v>
      </c>
    </row>
    <row r="16" spans="1:14" ht="43.5" customHeight="1" x14ac:dyDescent="0.25">
      <c r="A16" s="736" t="s">
        <v>691</v>
      </c>
      <c r="B16" s="763">
        <f>B9+B10+B13+B15+B11+B12+B14</f>
        <v>41.552999999999997</v>
      </c>
      <c r="C16" s="764">
        <f t="shared" ref="C16:N16" si="4">C9+C10+C13+C15+C11</f>
        <v>9.6</v>
      </c>
      <c r="D16" s="764">
        <f>D9+D10+D13+D15+D11+D12+D14</f>
        <v>51.152999999999999</v>
      </c>
      <c r="E16" s="769">
        <f t="shared" si="4"/>
        <v>0</v>
      </c>
      <c r="F16" s="769">
        <f t="shared" si="4"/>
        <v>0</v>
      </c>
      <c r="G16" s="769">
        <f t="shared" si="4"/>
        <v>0</v>
      </c>
      <c r="H16" s="775">
        <f t="shared" si="4"/>
        <v>0</v>
      </c>
      <c r="I16" s="775">
        <f t="shared" si="4"/>
        <v>0</v>
      </c>
      <c r="J16" s="775">
        <f t="shared" si="4"/>
        <v>0</v>
      </c>
      <c r="K16" s="782">
        <f t="shared" si="4"/>
        <v>6.9</v>
      </c>
      <c r="L16" s="782">
        <f t="shared" si="4"/>
        <v>0</v>
      </c>
      <c r="M16" s="782">
        <f t="shared" si="4"/>
        <v>6.9</v>
      </c>
      <c r="N16" s="787">
        <f t="shared" si="4"/>
        <v>45.753</v>
      </c>
    </row>
    <row r="17" spans="1:18" ht="24.75" customHeight="1" x14ac:dyDescent="0.25">
      <c r="A17" s="967" t="s">
        <v>692</v>
      </c>
      <c r="B17" s="951" t="s">
        <v>681</v>
      </c>
      <c r="C17" s="952"/>
      <c r="D17" s="953"/>
      <c r="E17" s="954" t="s">
        <v>398</v>
      </c>
      <c r="F17" s="955"/>
      <c r="G17" s="956"/>
      <c r="H17" s="957" t="s">
        <v>682</v>
      </c>
      <c r="I17" s="958"/>
      <c r="J17" s="959"/>
      <c r="K17" s="969" t="s">
        <v>683</v>
      </c>
      <c r="L17" s="970"/>
      <c r="M17" s="971"/>
      <c r="N17" s="963" t="s">
        <v>693</v>
      </c>
    </row>
    <row r="18" spans="1:18" ht="32.25" customHeight="1" x14ac:dyDescent="0.25">
      <c r="A18" s="968"/>
      <c r="B18" s="761" t="s">
        <v>686</v>
      </c>
      <c r="C18" s="761" t="s">
        <v>687</v>
      </c>
      <c r="D18" s="761" t="s">
        <v>0</v>
      </c>
      <c r="E18" s="767" t="s">
        <v>686</v>
      </c>
      <c r="F18" s="767" t="s">
        <v>687</v>
      </c>
      <c r="G18" s="767" t="s">
        <v>0</v>
      </c>
      <c r="H18" s="773" t="s">
        <v>686</v>
      </c>
      <c r="I18" s="773" t="s">
        <v>687</v>
      </c>
      <c r="J18" s="773" t="s">
        <v>0</v>
      </c>
      <c r="K18" s="780" t="s">
        <v>686</v>
      </c>
      <c r="L18" s="780" t="s">
        <v>687</v>
      </c>
      <c r="M18" s="780" t="s">
        <v>0</v>
      </c>
      <c r="N18" s="964"/>
    </row>
    <row r="19" spans="1:18" ht="81" customHeight="1" x14ac:dyDescent="0.25">
      <c r="A19" s="739" t="s">
        <v>397</v>
      </c>
      <c r="B19" s="762"/>
      <c r="C19" s="762"/>
      <c r="D19" s="762">
        <f>B19+C19</f>
        <v>0</v>
      </c>
      <c r="E19" s="768">
        <v>63</v>
      </c>
      <c r="F19" s="768"/>
      <c r="G19" s="768">
        <f>E19+F19</f>
        <v>63</v>
      </c>
      <c r="H19" s="774">
        <v>4.3179999999999996</v>
      </c>
      <c r="I19" s="774"/>
      <c r="J19" s="774">
        <f>H19+I19</f>
        <v>4.3179999999999996</v>
      </c>
      <c r="K19" s="781"/>
      <c r="L19" s="781"/>
      <c r="M19" s="781">
        <f>K19</f>
        <v>0</v>
      </c>
      <c r="N19" s="786">
        <f>D19+G19+M19+J19</f>
        <v>67.317999999999998</v>
      </c>
    </row>
    <row r="20" spans="1:18" ht="79.2" customHeight="1" x14ac:dyDescent="0.25">
      <c r="A20" s="737" t="s">
        <v>694</v>
      </c>
      <c r="B20" s="762"/>
      <c r="C20" s="762">
        <v>0.3</v>
      </c>
      <c r="D20" s="762">
        <f>B20+C20</f>
        <v>0.3</v>
      </c>
      <c r="E20" s="768"/>
      <c r="F20" s="768"/>
      <c r="G20" s="768">
        <f>E20+F20</f>
        <v>0</v>
      </c>
      <c r="H20" s="774"/>
      <c r="I20" s="774"/>
      <c r="J20" s="774">
        <f>H20+I20</f>
        <v>0</v>
      </c>
      <c r="K20" s="781"/>
      <c r="L20" s="781"/>
      <c r="M20" s="781">
        <f>K20</f>
        <v>0</v>
      </c>
      <c r="N20" s="786">
        <f>D20+G20+M20+J20</f>
        <v>0.3</v>
      </c>
    </row>
    <row r="21" spans="1:18" ht="67.2" customHeight="1" x14ac:dyDescent="0.25">
      <c r="A21" s="740" t="s">
        <v>695</v>
      </c>
      <c r="B21" s="762"/>
      <c r="C21" s="762">
        <v>20</v>
      </c>
      <c r="D21" s="762">
        <f>B21+C21</f>
        <v>20</v>
      </c>
      <c r="E21" s="768"/>
      <c r="F21" s="768"/>
      <c r="G21" s="768">
        <f>E21+F21</f>
        <v>0</v>
      </c>
      <c r="H21" s="774"/>
      <c r="I21" s="774"/>
      <c r="J21" s="774">
        <f>H21+I21</f>
        <v>0</v>
      </c>
      <c r="K21" s="781"/>
      <c r="L21" s="781"/>
      <c r="M21" s="781">
        <f>K21</f>
        <v>0</v>
      </c>
      <c r="N21" s="786">
        <f>D21+G21+M21+J21</f>
        <v>20</v>
      </c>
    </row>
    <row r="22" spans="1:18" ht="12" customHeight="1" x14ac:dyDescent="0.25">
      <c r="A22" s="741"/>
      <c r="B22" s="762"/>
      <c r="C22" s="762"/>
      <c r="D22" s="762"/>
      <c r="E22" s="768"/>
      <c r="F22" s="768"/>
      <c r="G22" s="768"/>
      <c r="H22" s="774"/>
      <c r="I22" s="774"/>
      <c r="J22" s="774"/>
      <c r="K22" s="781"/>
      <c r="L22" s="781"/>
      <c r="M22" s="781"/>
      <c r="N22" s="786"/>
    </row>
    <row r="23" spans="1:18" ht="22.5" customHeight="1" x14ac:dyDescent="0.25">
      <c r="A23" s="742"/>
      <c r="B23" s="762"/>
      <c r="C23" s="762"/>
      <c r="D23" s="762">
        <f>B23+C23</f>
        <v>0</v>
      </c>
      <c r="E23" s="768"/>
      <c r="F23" s="768"/>
      <c r="G23" s="768">
        <f>E23+F23</f>
        <v>0</v>
      </c>
      <c r="H23" s="774"/>
      <c r="I23" s="774"/>
      <c r="J23" s="774">
        <f>H23+I23</f>
        <v>0</v>
      </c>
      <c r="K23" s="781"/>
      <c r="L23" s="781"/>
      <c r="M23" s="781">
        <f>K23</f>
        <v>0</v>
      </c>
      <c r="N23" s="786">
        <f>D23+G23+M23+J23</f>
        <v>0</v>
      </c>
      <c r="O23" s="744"/>
      <c r="P23" s="744"/>
      <c r="Q23" s="744"/>
      <c r="R23" s="744"/>
    </row>
    <row r="24" spans="1:18" ht="39.75" customHeight="1" x14ac:dyDescent="0.25">
      <c r="A24" s="743" t="s">
        <v>696</v>
      </c>
      <c r="B24" s="763">
        <f>B21+B20+B19+B23</f>
        <v>0</v>
      </c>
      <c r="C24" s="763">
        <f t="shared" ref="C24:N24" si="5">C21+C20+C19+C23</f>
        <v>20.3</v>
      </c>
      <c r="D24" s="763">
        <f t="shared" si="5"/>
        <v>20.3</v>
      </c>
      <c r="E24" s="769">
        <f t="shared" si="5"/>
        <v>63</v>
      </c>
      <c r="F24" s="769">
        <f t="shared" si="5"/>
        <v>0</v>
      </c>
      <c r="G24" s="769">
        <f>E24+F24</f>
        <v>63</v>
      </c>
      <c r="H24" s="775">
        <f t="shared" si="5"/>
        <v>4.3179999999999996</v>
      </c>
      <c r="I24" s="775">
        <f t="shared" si="5"/>
        <v>0</v>
      </c>
      <c r="J24" s="776">
        <f>H24+I24</f>
        <v>4.3179999999999996</v>
      </c>
      <c r="K24" s="782">
        <f t="shared" si="5"/>
        <v>0</v>
      </c>
      <c r="L24" s="782">
        <f t="shared" si="5"/>
        <v>0</v>
      </c>
      <c r="M24" s="782">
        <f t="shared" si="5"/>
        <v>0</v>
      </c>
      <c r="N24" s="787">
        <f t="shared" si="5"/>
        <v>87.617999999999995</v>
      </c>
    </row>
    <row r="25" spans="1:18" ht="24" customHeight="1" x14ac:dyDescent="0.25">
      <c r="A25" s="965" t="s">
        <v>697</v>
      </c>
      <c r="B25" s="951" t="s">
        <v>681</v>
      </c>
      <c r="C25" s="952"/>
      <c r="D25" s="953"/>
      <c r="E25" s="954" t="s">
        <v>398</v>
      </c>
      <c r="F25" s="955"/>
      <c r="G25" s="956"/>
      <c r="H25" s="957" t="s">
        <v>682</v>
      </c>
      <c r="I25" s="958"/>
      <c r="J25" s="959"/>
      <c r="K25" s="960" t="s">
        <v>683</v>
      </c>
      <c r="L25" s="961"/>
      <c r="M25" s="962"/>
      <c r="N25" s="963" t="s">
        <v>684</v>
      </c>
    </row>
    <row r="26" spans="1:18" ht="56.25" customHeight="1" x14ac:dyDescent="0.25">
      <c r="A26" s="966"/>
      <c r="B26" s="761" t="s">
        <v>686</v>
      </c>
      <c r="C26" s="761" t="s">
        <v>687</v>
      </c>
      <c r="D26" s="761" t="s">
        <v>0</v>
      </c>
      <c r="E26" s="767" t="s">
        <v>686</v>
      </c>
      <c r="F26" s="767" t="s">
        <v>687</v>
      </c>
      <c r="G26" s="767" t="s">
        <v>0</v>
      </c>
      <c r="H26" s="773" t="s">
        <v>686</v>
      </c>
      <c r="I26" s="773" t="s">
        <v>687</v>
      </c>
      <c r="J26" s="773" t="s">
        <v>0</v>
      </c>
      <c r="K26" s="780" t="s">
        <v>686</v>
      </c>
      <c r="L26" s="780" t="s">
        <v>687</v>
      </c>
      <c r="M26" s="780" t="s">
        <v>0</v>
      </c>
      <c r="N26" s="964"/>
    </row>
    <row r="27" spans="1:18" ht="51" customHeight="1" x14ac:dyDescent="0.25">
      <c r="A27" s="738" t="s">
        <v>698</v>
      </c>
      <c r="B27" s="762"/>
      <c r="C27" s="762"/>
      <c r="D27" s="762">
        <f t="shared" ref="D27:D40" si="6">B27+C27</f>
        <v>0</v>
      </c>
      <c r="E27" s="768">
        <v>120.2</v>
      </c>
      <c r="F27" s="768"/>
      <c r="G27" s="768">
        <f t="shared" ref="G27:G39" si="7">E27+F27</f>
        <v>120.2</v>
      </c>
      <c r="H27" s="774"/>
      <c r="I27" s="774"/>
      <c r="J27" s="774">
        <f t="shared" ref="J27:J40" si="8">H27+I27</f>
        <v>0</v>
      </c>
      <c r="K27" s="781"/>
      <c r="L27" s="781"/>
      <c r="M27" s="781">
        <f t="shared" ref="M27:M40" si="9">K27</f>
        <v>0</v>
      </c>
      <c r="N27" s="786">
        <f>D27+G27+M27+J27</f>
        <v>120.2</v>
      </c>
    </row>
    <row r="28" spans="1:18" ht="43.5" customHeight="1" x14ac:dyDescent="0.25">
      <c r="A28" s="745" t="s">
        <v>699</v>
      </c>
      <c r="B28" s="762"/>
      <c r="C28" s="762"/>
      <c r="D28" s="762">
        <f t="shared" si="6"/>
        <v>0</v>
      </c>
      <c r="E28" s="768">
        <v>168.98</v>
      </c>
      <c r="F28" s="768">
        <v>2.65</v>
      </c>
      <c r="G28" s="768">
        <f t="shared" si="7"/>
        <v>171.63</v>
      </c>
      <c r="H28" s="774">
        <v>6.5250000000000004</v>
      </c>
      <c r="I28" s="774"/>
      <c r="J28" s="774">
        <f t="shared" si="8"/>
        <v>6.5250000000000004</v>
      </c>
      <c r="K28" s="781">
        <v>314.7</v>
      </c>
      <c r="L28" s="781"/>
      <c r="M28" s="781">
        <f t="shared" si="9"/>
        <v>314.7</v>
      </c>
      <c r="N28" s="786">
        <f>D28+G28+M28+J28</f>
        <v>492.85499999999996</v>
      </c>
    </row>
    <row r="29" spans="1:18" ht="27" customHeight="1" x14ac:dyDescent="0.25">
      <c r="A29" s="738" t="s">
        <v>700</v>
      </c>
      <c r="B29" s="762"/>
      <c r="C29" s="762"/>
      <c r="D29" s="762">
        <f t="shared" si="6"/>
        <v>0</v>
      </c>
      <c r="E29" s="768"/>
      <c r="F29" s="768"/>
      <c r="G29" s="768">
        <f t="shared" si="7"/>
        <v>0</v>
      </c>
      <c r="H29" s="774"/>
      <c r="I29" s="774"/>
      <c r="J29" s="774">
        <f t="shared" si="8"/>
        <v>0</v>
      </c>
      <c r="K29" s="781">
        <v>3.8</v>
      </c>
      <c r="L29" s="781"/>
      <c r="M29" s="781">
        <f t="shared" si="9"/>
        <v>3.8</v>
      </c>
      <c r="N29" s="786">
        <f t="shared" ref="N29:N40" si="10">D29+G29+M29+J29</f>
        <v>3.8</v>
      </c>
    </row>
    <row r="30" spans="1:18" ht="40.200000000000003" customHeight="1" x14ac:dyDescent="0.25">
      <c r="A30" s="741" t="s">
        <v>701</v>
      </c>
      <c r="B30" s="762"/>
      <c r="C30" s="762">
        <v>20</v>
      </c>
      <c r="D30" s="762">
        <f t="shared" si="6"/>
        <v>20</v>
      </c>
      <c r="E30" s="768"/>
      <c r="F30" s="768"/>
      <c r="G30" s="768">
        <f t="shared" si="7"/>
        <v>0</v>
      </c>
      <c r="H30" s="774"/>
      <c r="I30" s="774"/>
      <c r="J30" s="774">
        <f t="shared" si="8"/>
        <v>0</v>
      </c>
      <c r="K30" s="781"/>
      <c r="L30" s="781"/>
      <c r="M30" s="781">
        <f t="shared" si="9"/>
        <v>0</v>
      </c>
      <c r="N30" s="786">
        <f t="shared" si="10"/>
        <v>20</v>
      </c>
    </row>
    <row r="31" spans="1:18" ht="29.25" customHeight="1" x14ac:dyDescent="0.25">
      <c r="A31" s="746" t="s">
        <v>702</v>
      </c>
      <c r="B31" s="762"/>
      <c r="C31" s="762">
        <v>4</v>
      </c>
      <c r="D31" s="762">
        <f t="shared" si="6"/>
        <v>4</v>
      </c>
      <c r="E31" s="768"/>
      <c r="F31" s="768"/>
      <c r="G31" s="768">
        <f t="shared" si="7"/>
        <v>0</v>
      </c>
      <c r="H31" s="774"/>
      <c r="I31" s="774"/>
      <c r="J31" s="774">
        <f t="shared" si="8"/>
        <v>0</v>
      </c>
      <c r="K31" s="781"/>
      <c r="L31" s="781"/>
      <c r="M31" s="781">
        <f t="shared" si="9"/>
        <v>0</v>
      </c>
      <c r="N31" s="786">
        <f t="shared" si="10"/>
        <v>4</v>
      </c>
    </row>
    <row r="32" spans="1:18" ht="24" customHeight="1" x14ac:dyDescent="0.25">
      <c r="A32" s="747" t="s">
        <v>703</v>
      </c>
      <c r="B32" s="762">
        <v>59.417000000000002</v>
      </c>
      <c r="C32" s="762"/>
      <c r="D32" s="762">
        <f t="shared" si="6"/>
        <v>59.417000000000002</v>
      </c>
      <c r="E32" s="768"/>
      <c r="F32" s="768"/>
      <c r="G32" s="768">
        <f t="shared" si="7"/>
        <v>0</v>
      </c>
      <c r="H32" s="774"/>
      <c r="I32" s="774"/>
      <c r="J32" s="774">
        <f t="shared" si="8"/>
        <v>0</v>
      </c>
      <c r="K32" s="781"/>
      <c r="L32" s="781"/>
      <c r="M32" s="781">
        <f t="shared" si="9"/>
        <v>0</v>
      </c>
      <c r="N32" s="786">
        <f t="shared" si="10"/>
        <v>59.417000000000002</v>
      </c>
    </row>
    <row r="33" spans="1:17" ht="39.75" customHeight="1" x14ac:dyDescent="0.25">
      <c r="A33" s="738" t="s">
        <v>704</v>
      </c>
      <c r="B33" s="762"/>
      <c r="C33" s="762"/>
      <c r="D33" s="762">
        <f t="shared" si="6"/>
        <v>0</v>
      </c>
      <c r="E33" s="768">
        <v>55.8</v>
      </c>
      <c r="F33" s="768"/>
      <c r="G33" s="768">
        <f t="shared" si="7"/>
        <v>55.8</v>
      </c>
      <c r="H33" s="774"/>
      <c r="I33" s="774">
        <v>0.629</v>
      </c>
      <c r="J33" s="774">
        <f t="shared" si="8"/>
        <v>0.629</v>
      </c>
      <c r="K33" s="781">
        <v>85</v>
      </c>
      <c r="L33" s="781"/>
      <c r="M33" s="781">
        <f t="shared" si="9"/>
        <v>85</v>
      </c>
      <c r="N33" s="786">
        <f t="shared" si="10"/>
        <v>141.429</v>
      </c>
    </row>
    <row r="34" spans="1:17" ht="27.75" customHeight="1" x14ac:dyDescent="0.25">
      <c r="A34" s="741" t="s">
        <v>705</v>
      </c>
      <c r="B34" s="762"/>
      <c r="C34" s="762"/>
      <c r="D34" s="762">
        <f t="shared" si="6"/>
        <v>0</v>
      </c>
      <c r="E34" s="768"/>
      <c r="F34" s="768"/>
      <c r="G34" s="768">
        <f t="shared" si="7"/>
        <v>0</v>
      </c>
      <c r="H34" s="774"/>
      <c r="I34" s="774"/>
      <c r="J34" s="774">
        <f t="shared" si="8"/>
        <v>0</v>
      </c>
      <c r="K34" s="781">
        <v>14.2</v>
      </c>
      <c r="L34" s="781"/>
      <c r="M34" s="781">
        <f t="shared" si="9"/>
        <v>14.2</v>
      </c>
      <c r="N34" s="786">
        <f t="shared" si="10"/>
        <v>14.2</v>
      </c>
    </row>
    <row r="35" spans="1:17" ht="27" customHeight="1" x14ac:dyDescent="0.25">
      <c r="A35" s="737" t="s">
        <v>706</v>
      </c>
      <c r="B35" s="762">
        <v>38.1</v>
      </c>
      <c r="C35" s="762"/>
      <c r="D35" s="762">
        <f t="shared" si="6"/>
        <v>38.1</v>
      </c>
      <c r="E35" s="768"/>
      <c r="F35" s="768"/>
      <c r="G35" s="768">
        <f t="shared" si="7"/>
        <v>0</v>
      </c>
      <c r="H35" s="774"/>
      <c r="I35" s="774"/>
      <c r="J35" s="774">
        <f t="shared" si="8"/>
        <v>0</v>
      </c>
      <c r="K35" s="781"/>
      <c r="L35" s="781"/>
      <c r="M35" s="781">
        <f t="shared" si="9"/>
        <v>0</v>
      </c>
      <c r="N35" s="786">
        <f t="shared" si="10"/>
        <v>38.1</v>
      </c>
    </row>
    <row r="36" spans="1:17" ht="29.25" customHeight="1" x14ac:dyDescent="0.25">
      <c r="A36" s="748" t="s">
        <v>707</v>
      </c>
      <c r="B36" s="762"/>
      <c r="C36" s="762">
        <v>18</v>
      </c>
      <c r="D36" s="762">
        <f t="shared" si="6"/>
        <v>18</v>
      </c>
      <c r="E36" s="768"/>
      <c r="F36" s="768"/>
      <c r="G36" s="768">
        <f t="shared" si="7"/>
        <v>0</v>
      </c>
      <c r="H36" s="774"/>
      <c r="I36" s="774"/>
      <c r="J36" s="774">
        <f t="shared" si="8"/>
        <v>0</v>
      </c>
      <c r="K36" s="781"/>
      <c r="L36" s="781"/>
      <c r="M36" s="781">
        <f t="shared" si="9"/>
        <v>0</v>
      </c>
      <c r="N36" s="786">
        <f t="shared" si="10"/>
        <v>18</v>
      </c>
    </row>
    <row r="37" spans="1:17" ht="27" customHeight="1" x14ac:dyDescent="0.25">
      <c r="A37" s="748" t="s">
        <v>708</v>
      </c>
      <c r="B37" s="762"/>
      <c r="C37" s="762">
        <v>2</v>
      </c>
      <c r="D37" s="762">
        <f t="shared" si="6"/>
        <v>2</v>
      </c>
      <c r="E37" s="768"/>
      <c r="F37" s="768"/>
      <c r="G37" s="768">
        <f t="shared" si="7"/>
        <v>0</v>
      </c>
      <c r="H37" s="774"/>
      <c r="I37" s="774"/>
      <c r="J37" s="774">
        <f t="shared" si="8"/>
        <v>0</v>
      </c>
      <c r="K37" s="781"/>
      <c r="L37" s="781"/>
      <c r="M37" s="781">
        <f t="shared" si="9"/>
        <v>0</v>
      </c>
      <c r="N37" s="786">
        <f t="shared" si="10"/>
        <v>2</v>
      </c>
    </row>
    <row r="38" spans="1:17" ht="44.25" customHeight="1" x14ac:dyDescent="0.25">
      <c r="A38" s="748" t="s">
        <v>709</v>
      </c>
      <c r="B38" s="762"/>
      <c r="C38" s="762">
        <v>3.6</v>
      </c>
      <c r="D38" s="762">
        <f t="shared" si="6"/>
        <v>3.6</v>
      </c>
      <c r="E38" s="768"/>
      <c r="F38" s="768"/>
      <c r="G38" s="768">
        <f t="shared" si="7"/>
        <v>0</v>
      </c>
      <c r="H38" s="774"/>
      <c r="I38" s="774"/>
      <c r="J38" s="774">
        <f t="shared" si="8"/>
        <v>0</v>
      </c>
      <c r="K38" s="781"/>
      <c r="L38" s="781"/>
      <c r="M38" s="781">
        <f t="shared" si="9"/>
        <v>0</v>
      </c>
      <c r="N38" s="786">
        <f t="shared" si="10"/>
        <v>3.6</v>
      </c>
    </row>
    <row r="39" spans="1:17" ht="65.25" customHeight="1" x14ac:dyDescent="0.25">
      <c r="A39" s="741" t="s">
        <v>710</v>
      </c>
      <c r="B39" s="762">
        <v>16.8</v>
      </c>
      <c r="C39" s="762"/>
      <c r="D39" s="762">
        <f t="shared" si="6"/>
        <v>16.8</v>
      </c>
      <c r="E39" s="768"/>
      <c r="F39" s="768"/>
      <c r="G39" s="768">
        <f t="shared" si="7"/>
        <v>0</v>
      </c>
      <c r="H39" s="774"/>
      <c r="I39" s="774"/>
      <c r="J39" s="774">
        <f t="shared" si="8"/>
        <v>0</v>
      </c>
      <c r="K39" s="781"/>
      <c r="L39" s="781"/>
      <c r="M39" s="781">
        <f t="shared" si="9"/>
        <v>0</v>
      </c>
      <c r="N39" s="786">
        <f t="shared" si="10"/>
        <v>16.8</v>
      </c>
    </row>
    <row r="40" spans="1:17" ht="28.2" customHeight="1" x14ac:dyDescent="0.25">
      <c r="A40" s="741" t="s">
        <v>711</v>
      </c>
      <c r="B40" s="762">
        <v>6</v>
      </c>
      <c r="C40" s="762"/>
      <c r="D40" s="762">
        <f t="shared" si="6"/>
        <v>6</v>
      </c>
      <c r="E40" s="768"/>
      <c r="F40" s="768"/>
      <c r="G40" s="768">
        <f>E40+F40</f>
        <v>0</v>
      </c>
      <c r="H40" s="774"/>
      <c r="I40" s="774"/>
      <c r="J40" s="774">
        <f t="shared" si="8"/>
        <v>0</v>
      </c>
      <c r="K40" s="781"/>
      <c r="L40" s="781"/>
      <c r="M40" s="781">
        <f t="shared" si="9"/>
        <v>0</v>
      </c>
      <c r="N40" s="786">
        <f t="shared" si="10"/>
        <v>6</v>
      </c>
    </row>
    <row r="41" spans="1:17" ht="21" customHeight="1" x14ac:dyDescent="0.25">
      <c r="A41" s="743" t="s">
        <v>712</v>
      </c>
      <c r="B41" s="764">
        <f t="shared" ref="B41:L41" si="11">B27+B28+B29+B30+B31+B32+B33+B34+B35+B36+B37+B38+B39+B40</f>
        <v>120.31699999999999</v>
      </c>
      <c r="C41" s="764">
        <f t="shared" si="11"/>
        <v>47.6</v>
      </c>
      <c r="D41" s="764">
        <f>D27+D28+D29+D30+D31+D32+D33+D34+D35+D36+D37+D38+D39+D40</f>
        <v>167.917</v>
      </c>
      <c r="E41" s="770">
        <f t="shared" si="11"/>
        <v>344.98</v>
      </c>
      <c r="F41" s="770">
        <f t="shared" si="11"/>
        <v>2.65</v>
      </c>
      <c r="G41" s="770">
        <f>G27+G28+G29+G30+G31+G32+G33+G34+G35+G36+G37+G38+G39+G40</f>
        <v>347.63</v>
      </c>
      <c r="H41" s="777">
        <f t="shared" si="11"/>
        <v>6.5250000000000004</v>
      </c>
      <c r="I41" s="777">
        <f t="shared" si="11"/>
        <v>0.629</v>
      </c>
      <c r="J41" s="777">
        <f>J27+J28+J29+J30+J31+J32+J33+J34+J35+J36+J37+J38+J39+J40</f>
        <v>7.1539999999999999</v>
      </c>
      <c r="K41" s="783">
        <f t="shared" si="11"/>
        <v>417.7</v>
      </c>
      <c r="L41" s="783">
        <f t="shared" si="11"/>
        <v>0</v>
      </c>
      <c r="M41" s="783">
        <f>M27+M28+M29+M30+M31+M32+M33+M34+M35+M36+M37+M38+M39+M40</f>
        <v>417.7</v>
      </c>
      <c r="N41" s="787">
        <f>D41+G41+M41+J41</f>
        <v>940.40100000000007</v>
      </c>
      <c r="O41" s="750"/>
      <c r="P41" s="750"/>
      <c r="Q41" s="751"/>
    </row>
    <row r="42" spans="1:17" ht="18" customHeight="1" x14ac:dyDescent="0.25">
      <c r="A42" s="749" t="s">
        <v>713</v>
      </c>
      <c r="B42" s="764">
        <f t="shared" ref="B42:K42" si="12">B24+B41</f>
        <v>120.31699999999999</v>
      </c>
      <c r="C42" s="764">
        <f t="shared" si="12"/>
        <v>67.900000000000006</v>
      </c>
      <c r="D42" s="764">
        <f t="shared" si="12"/>
        <v>188.21700000000001</v>
      </c>
      <c r="E42" s="770">
        <f t="shared" si="12"/>
        <v>407.98</v>
      </c>
      <c r="F42" s="770">
        <f t="shared" si="12"/>
        <v>2.65</v>
      </c>
      <c r="G42" s="770">
        <f t="shared" si="12"/>
        <v>410.63</v>
      </c>
      <c r="H42" s="777">
        <f t="shared" si="12"/>
        <v>10.843</v>
      </c>
      <c r="I42" s="777">
        <f t="shared" si="12"/>
        <v>0.629</v>
      </c>
      <c r="J42" s="777">
        <f t="shared" si="12"/>
        <v>11.472</v>
      </c>
      <c r="K42" s="783">
        <f t="shared" si="12"/>
        <v>417.7</v>
      </c>
      <c r="L42" s="783">
        <f>+L41+L24</f>
        <v>0</v>
      </c>
      <c r="M42" s="783">
        <f>M24+M41</f>
        <v>417.7</v>
      </c>
      <c r="N42" s="787">
        <f>N24+N41</f>
        <v>1028.019</v>
      </c>
      <c r="O42" s="751"/>
    </row>
    <row r="43" spans="1:17" ht="40.5" customHeight="1" x14ac:dyDescent="0.25">
      <c r="A43" s="749" t="s">
        <v>714</v>
      </c>
      <c r="B43" s="764">
        <f t="shared" ref="B43:K43" si="13">B42+B16</f>
        <v>161.87</v>
      </c>
      <c r="C43" s="764">
        <f t="shared" si="13"/>
        <v>77.5</v>
      </c>
      <c r="D43" s="764">
        <f t="shared" si="13"/>
        <v>239.37</v>
      </c>
      <c r="E43" s="770">
        <f t="shared" si="13"/>
        <v>407.98</v>
      </c>
      <c r="F43" s="770">
        <f t="shared" si="13"/>
        <v>2.65</v>
      </c>
      <c r="G43" s="770">
        <f t="shared" si="13"/>
        <v>410.63</v>
      </c>
      <c r="H43" s="777">
        <f t="shared" si="13"/>
        <v>10.843</v>
      </c>
      <c r="I43" s="777">
        <f t="shared" si="13"/>
        <v>0.629</v>
      </c>
      <c r="J43" s="777">
        <f t="shared" si="13"/>
        <v>11.472</v>
      </c>
      <c r="K43" s="783">
        <f t="shared" si="13"/>
        <v>424.59999999999997</v>
      </c>
      <c r="L43" s="783">
        <f>+L42+L24</f>
        <v>0</v>
      </c>
      <c r="M43" s="783">
        <f>M42+M16</f>
        <v>424.59999999999997</v>
      </c>
      <c r="N43" s="787">
        <f>N42+N16</f>
        <v>1073.7719999999999</v>
      </c>
    </row>
    <row r="44" spans="1:17" ht="25.5" customHeight="1" x14ac:dyDescent="0.25">
      <c r="A44" s="949" t="s">
        <v>715</v>
      </c>
      <c r="B44" s="951" t="s">
        <v>681</v>
      </c>
      <c r="C44" s="952"/>
      <c r="D44" s="953"/>
      <c r="E44" s="954" t="s">
        <v>398</v>
      </c>
      <c r="F44" s="955"/>
      <c r="G44" s="956"/>
      <c r="H44" s="957" t="s">
        <v>682</v>
      </c>
      <c r="I44" s="958"/>
      <c r="J44" s="959"/>
      <c r="K44" s="960" t="s">
        <v>683</v>
      </c>
      <c r="L44" s="961"/>
      <c r="M44" s="962"/>
      <c r="N44" s="963" t="s">
        <v>684</v>
      </c>
    </row>
    <row r="45" spans="1:17" x14ac:dyDescent="0.25">
      <c r="A45" s="950"/>
      <c r="B45" s="761" t="s">
        <v>686</v>
      </c>
      <c r="C45" s="761" t="s">
        <v>687</v>
      </c>
      <c r="D45" s="761" t="s">
        <v>0</v>
      </c>
      <c r="E45" s="767" t="s">
        <v>686</v>
      </c>
      <c r="F45" s="767" t="s">
        <v>687</v>
      </c>
      <c r="G45" s="767" t="s">
        <v>0</v>
      </c>
      <c r="H45" s="773" t="s">
        <v>686</v>
      </c>
      <c r="I45" s="773" t="s">
        <v>687</v>
      </c>
      <c r="J45" s="773" t="s">
        <v>0</v>
      </c>
      <c r="K45" s="780" t="s">
        <v>686</v>
      </c>
      <c r="L45" s="780" t="s">
        <v>687</v>
      </c>
      <c r="M45" s="780" t="s">
        <v>0</v>
      </c>
      <c r="N45" s="964"/>
    </row>
    <row r="46" spans="1:17" ht="26.4" customHeight="1" x14ac:dyDescent="0.25">
      <c r="A46" s="748" t="s">
        <v>638</v>
      </c>
      <c r="B46" s="762"/>
      <c r="C46" s="762"/>
      <c r="D46" s="762">
        <f t="shared" ref="D46:D52" si="14">B46+C46</f>
        <v>0</v>
      </c>
      <c r="E46" s="768">
        <v>373.7</v>
      </c>
      <c r="F46" s="768"/>
      <c r="G46" s="768">
        <f t="shared" ref="G46:G52" si="15">E46+F46</f>
        <v>373.7</v>
      </c>
      <c r="H46" s="774">
        <v>12.215</v>
      </c>
      <c r="I46" s="774"/>
      <c r="J46" s="774">
        <f>H46+I46</f>
        <v>12.215</v>
      </c>
      <c r="K46" s="781"/>
      <c r="L46" s="781"/>
      <c r="M46" s="781">
        <f>K46+L46</f>
        <v>0</v>
      </c>
      <c r="N46" s="786">
        <f>D46+G46+J46+M46</f>
        <v>385.91499999999996</v>
      </c>
    </row>
    <row r="47" spans="1:17" ht="26.4" x14ac:dyDescent="0.25">
      <c r="A47" s="752" t="s">
        <v>656</v>
      </c>
      <c r="B47" s="762"/>
      <c r="C47" s="762"/>
      <c r="D47" s="762">
        <f t="shared" si="14"/>
        <v>0</v>
      </c>
      <c r="E47" s="768"/>
      <c r="F47" s="768">
        <v>19.7</v>
      </c>
      <c r="G47" s="768">
        <f t="shared" si="15"/>
        <v>19.7</v>
      </c>
      <c r="H47" s="774"/>
      <c r="I47" s="774">
        <v>0.61899999999999999</v>
      </c>
      <c r="J47" s="774">
        <f t="shared" ref="J47:J52" si="16">H47+I47</f>
        <v>0.61899999999999999</v>
      </c>
      <c r="K47" s="781"/>
      <c r="L47" s="781"/>
      <c r="M47" s="781">
        <f t="shared" ref="M47:M52" si="17">K47+L47</f>
        <v>0</v>
      </c>
      <c r="N47" s="786">
        <f t="shared" ref="N47:N52" si="18">D47+G47+J47+M47</f>
        <v>20.318999999999999</v>
      </c>
    </row>
    <row r="48" spans="1:17" ht="26.25" customHeight="1" x14ac:dyDescent="0.25">
      <c r="A48" s="752" t="s">
        <v>716</v>
      </c>
      <c r="B48" s="762"/>
      <c r="C48" s="762"/>
      <c r="D48" s="762">
        <f t="shared" si="14"/>
        <v>0</v>
      </c>
      <c r="E48" s="768"/>
      <c r="F48" s="768">
        <v>20</v>
      </c>
      <c r="G48" s="768">
        <f t="shared" si="15"/>
        <v>20</v>
      </c>
      <c r="H48" s="774"/>
      <c r="I48" s="774">
        <v>16.940000000000001</v>
      </c>
      <c r="J48" s="774">
        <f t="shared" si="16"/>
        <v>16.940000000000001</v>
      </c>
      <c r="K48" s="781"/>
      <c r="L48" s="781"/>
      <c r="M48" s="781">
        <f t="shared" si="17"/>
        <v>0</v>
      </c>
      <c r="N48" s="786">
        <f t="shared" si="18"/>
        <v>36.94</v>
      </c>
    </row>
    <row r="49" spans="1:14" ht="26.4" x14ac:dyDescent="0.25">
      <c r="A49" s="752" t="s">
        <v>399</v>
      </c>
      <c r="B49" s="762"/>
      <c r="C49" s="762"/>
      <c r="D49" s="762">
        <f t="shared" si="14"/>
        <v>0</v>
      </c>
      <c r="E49" s="768"/>
      <c r="F49" s="768">
        <v>2.2000000000000002</v>
      </c>
      <c r="G49" s="768">
        <f t="shared" si="15"/>
        <v>2.2000000000000002</v>
      </c>
      <c r="H49" s="774"/>
      <c r="I49" s="774">
        <v>9.1440000000000001</v>
      </c>
      <c r="J49" s="774">
        <f t="shared" si="16"/>
        <v>9.1440000000000001</v>
      </c>
      <c r="K49" s="781"/>
      <c r="L49" s="781"/>
      <c r="M49" s="781">
        <f t="shared" si="17"/>
        <v>0</v>
      </c>
      <c r="N49" s="786">
        <f>D49+G49+J49+M49</f>
        <v>11.344000000000001</v>
      </c>
    </row>
    <row r="50" spans="1:14" ht="27.75" customHeight="1" x14ac:dyDescent="0.25">
      <c r="A50" s="752" t="s">
        <v>505</v>
      </c>
      <c r="B50" s="765"/>
      <c r="C50" s="765"/>
      <c r="D50" s="765">
        <f t="shared" si="14"/>
        <v>0</v>
      </c>
      <c r="E50" s="771"/>
      <c r="F50" s="771">
        <v>12.7</v>
      </c>
      <c r="G50" s="771">
        <f t="shared" si="15"/>
        <v>12.7</v>
      </c>
      <c r="H50" s="778"/>
      <c r="I50" s="778">
        <v>12.904</v>
      </c>
      <c r="J50" s="774">
        <f t="shared" si="16"/>
        <v>12.904</v>
      </c>
      <c r="K50" s="784"/>
      <c r="L50" s="784"/>
      <c r="M50" s="781">
        <f t="shared" si="17"/>
        <v>0</v>
      </c>
      <c r="N50" s="786">
        <f t="shared" si="18"/>
        <v>25.603999999999999</v>
      </c>
    </row>
    <row r="51" spans="1:14" ht="24.75" customHeight="1" x14ac:dyDescent="0.25">
      <c r="A51" s="752"/>
      <c r="B51" s="765"/>
      <c r="C51" s="765"/>
      <c r="D51" s="765">
        <f t="shared" si="14"/>
        <v>0</v>
      </c>
      <c r="E51" s="771"/>
      <c r="F51" s="771"/>
      <c r="G51" s="771">
        <f t="shared" si="15"/>
        <v>0</v>
      </c>
      <c r="H51" s="778"/>
      <c r="I51" s="778">
        <v>16.940000000000001</v>
      </c>
      <c r="J51" s="774">
        <f t="shared" si="16"/>
        <v>16.940000000000001</v>
      </c>
      <c r="K51" s="784"/>
      <c r="L51" s="784"/>
      <c r="M51" s="781">
        <f t="shared" si="17"/>
        <v>0</v>
      </c>
      <c r="N51" s="786">
        <f t="shared" si="18"/>
        <v>16.940000000000001</v>
      </c>
    </row>
    <row r="52" spans="1:14" x14ac:dyDescent="0.25">
      <c r="A52" s="752"/>
      <c r="B52" s="766"/>
      <c r="C52" s="766"/>
      <c r="D52" s="765">
        <f t="shared" si="14"/>
        <v>0</v>
      </c>
      <c r="E52" s="772"/>
      <c r="F52" s="772"/>
      <c r="G52" s="771">
        <f t="shared" si="15"/>
        <v>0</v>
      </c>
      <c r="H52" s="779"/>
      <c r="I52" s="779">
        <v>9.1140000000000008</v>
      </c>
      <c r="J52" s="774">
        <f t="shared" si="16"/>
        <v>9.1140000000000008</v>
      </c>
      <c r="K52" s="785"/>
      <c r="L52" s="785"/>
      <c r="M52" s="781">
        <f t="shared" si="17"/>
        <v>0</v>
      </c>
      <c r="N52" s="786">
        <f t="shared" si="18"/>
        <v>9.1140000000000008</v>
      </c>
    </row>
    <row r="53" spans="1:14" x14ac:dyDescent="0.25">
      <c r="A53" s="743" t="s">
        <v>717</v>
      </c>
      <c r="B53" s="764">
        <f t="shared" ref="B53:N53" si="19">B43+B46+B48+B50+B51+B52+B49</f>
        <v>161.87</v>
      </c>
      <c r="C53" s="764">
        <f t="shared" si="19"/>
        <v>77.5</v>
      </c>
      <c r="D53" s="764">
        <f t="shared" si="19"/>
        <v>239.37</v>
      </c>
      <c r="E53" s="770">
        <f t="shared" si="19"/>
        <v>781.68000000000006</v>
      </c>
      <c r="F53" s="770">
        <f t="shared" si="19"/>
        <v>37.549999999999997</v>
      </c>
      <c r="G53" s="770">
        <f t="shared" si="19"/>
        <v>819.23</v>
      </c>
      <c r="H53" s="777">
        <f t="shared" si="19"/>
        <v>23.058</v>
      </c>
      <c r="I53" s="777">
        <f t="shared" si="19"/>
        <v>65.671000000000006</v>
      </c>
      <c r="J53" s="777">
        <f t="shared" si="19"/>
        <v>88.728999999999999</v>
      </c>
      <c r="K53" s="783">
        <f t="shared" si="19"/>
        <v>424.59999999999997</v>
      </c>
      <c r="L53" s="783">
        <f t="shared" si="19"/>
        <v>0</v>
      </c>
      <c r="M53" s="783">
        <f t="shared" si="19"/>
        <v>424.59999999999997</v>
      </c>
      <c r="N53" s="787">
        <f t="shared" si="19"/>
        <v>1559.6290000000001</v>
      </c>
    </row>
    <row r="54" spans="1:14" hidden="1" x14ac:dyDescent="0.25">
      <c r="A54" s="753"/>
      <c r="B54" s="751"/>
      <c r="C54" s="751"/>
      <c r="D54" s="751"/>
      <c r="E54" s="751"/>
      <c r="F54" s="751"/>
      <c r="G54" s="751"/>
      <c r="H54" s="751"/>
      <c r="I54" s="751"/>
      <c r="J54" s="751"/>
    </row>
    <row r="55" spans="1:14" x14ac:dyDescent="0.25">
      <c r="B55" s="754"/>
    </row>
    <row r="56" spans="1:14" x14ac:dyDescent="0.25">
      <c r="A56" s="755"/>
      <c r="B56" s="756"/>
      <c r="C56" s="757"/>
      <c r="D56" s="758"/>
    </row>
    <row r="57" spans="1:14" ht="35.25" customHeight="1" x14ac:dyDescent="0.25">
      <c r="A57" s="759"/>
      <c r="B57" s="759"/>
      <c r="C57" s="757"/>
    </row>
    <row r="58" spans="1:14" x14ac:dyDescent="0.25">
      <c r="A58" s="755"/>
      <c r="D58" s="760"/>
    </row>
  </sheetData>
  <mergeCells count="28">
    <mergeCell ref="A5:N5"/>
    <mergeCell ref="B6:N6"/>
    <mergeCell ref="B7:D7"/>
    <mergeCell ref="E7:G7"/>
    <mergeCell ref="H7:J7"/>
    <mergeCell ref="K7:M7"/>
    <mergeCell ref="N7:N8"/>
    <mergeCell ref="B17:D17"/>
    <mergeCell ref="E17:G17"/>
    <mergeCell ref="H17:J17"/>
    <mergeCell ref="K17:M17"/>
    <mergeCell ref="N17:N18"/>
    <mergeCell ref="K3:N3"/>
    <mergeCell ref="K2:N2"/>
    <mergeCell ref="K1:N1"/>
    <mergeCell ref="A44:A45"/>
    <mergeCell ref="B44:D44"/>
    <mergeCell ref="E44:G44"/>
    <mergeCell ref="H44:J44"/>
    <mergeCell ref="K44:M44"/>
    <mergeCell ref="N44:N45"/>
    <mergeCell ref="A25:A26"/>
    <mergeCell ref="B25:D25"/>
    <mergeCell ref="E25:G25"/>
    <mergeCell ref="H25:J25"/>
    <mergeCell ref="K25:M25"/>
    <mergeCell ref="N25:N26"/>
    <mergeCell ref="A17:A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36"/>
  <sheetViews>
    <sheetView workbookViewId="0">
      <selection activeCell="K16" sqref="K16"/>
    </sheetView>
  </sheetViews>
  <sheetFormatPr defaultRowHeight="13.2" x14ac:dyDescent="0.25"/>
  <cols>
    <col min="1" max="1" width="3.33203125" customWidth="1"/>
    <col min="2" max="2" width="6" customWidth="1"/>
    <col min="3" max="3" width="37.33203125" customWidth="1"/>
    <col min="4" max="4" width="9.44140625" customWidth="1"/>
    <col min="5" max="5" width="10.6640625" customWidth="1"/>
    <col min="6" max="7" width="10.109375" customWidth="1"/>
  </cols>
  <sheetData>
    <row r="1" spans="1:11" ht="15.6" x14ac:dyDescent="0.3">
      <c r="A1" s="306"/>
      <c r="E1" s="810" t="s">
        <v>360</v>
      </c>
      <c r="F1" s="810"/>
      <c r="G1" s="810"/>
    </row>
    <row r="2" spans="1:11" ht="15.6" x14ac:dyDescent="0.3">
      <c r="E2" s="811" t="s">
        <v>677</v>
      </c>
      <c r="F2" s="811"/>
      <c r="G2" s="811"/>
    </row>
    <row r="3" spans="1:11" ht="15.6" x14ac:dyDescent="0.3">
      <c r="B3" s="306"/>
      <c r="C3" s="308"/>
      <c r="D3" s="308"/>
      <c r="E3" s="810" t="s">
        <v>635</v>
      </c>
      <c r="F3" s="810"/>
      <c r="G3" s="810"/>
    </row>
    <row r="4" spans="1:11" ht="15.6" x14ac:dyDescent="0.3">
      <c r="B4" s="306"/>
      <c r="E4" s="810" t="s">
        <v>617</v>
      </c>
      <c r="F4" s="810"/>
      <c r="G4" s="307"/>
    </row>
    <row r="5" spans="1:11" ht="15.6" x14ac:dyDescent="0.3">
      <c r="B5" s="306"/>
    </row>
    <row r="6" spans="1:11" ht="15.6" x14ac:dyDescent="0.3">
      <c r="A6" s="309"/>
      <c r="C6" s="802" t="s">
        <v>618</v>
      </c>
      <c r="D6" s="802"/>
      <c r="E6" s="802"/>
      <c r="F6" s="802"/>
      <c r="G6" s="802"/>
    </row>
    <row r="7" spans="1:11" ht="15.6" x14ac:dyDescent="0.3">
      <c r="A7" s="306"/>
      <c r="B7" s="802" t="s">
        <v>619</v>
      </c>
      <c r="C7" s="802"/>
      <c r="D7" s="802"/>
      <c r="E7" s="802"/>
      <c r="F7" s="802"/>
      <c r="G7" s="802"/>
    </row>
    <row r="8" spans="1:11" ht="15.6" x14ac:dyDescent="0.3">
      <c r="A8" s="307"/>
      <c r="C8" s="803" t="s">
        <v>666</v>
      </c>
      <c r="D8" s="803"/>
      <c r="E8" s="803"/>
      <c r="F8" s="803"/>
      <c r="G8" s="803"/>
      <c r="H8" s="803"/>
      <c r="I8" s="803"/>
      <c r="J8" s="803"/>
      <c r="K8" s="803"/>
    </row>
    <row r="9" spans="1:11" ht="15.6" x14ac:dyDescent="0.3">
      <c r="B9" s="310"/>
      <c r="F9" s="804" t="s">
        <v>620</v>
      </c>
      <c r="G9" s="804"/>
    </row>
    <row r="10" spans="1:11" ht="30.75" customHeight="1" x14ac:dyDescent="0.25">
      <c r="B10" s="805" t="s">
        <v>621</v>
      </c>
      <c r="C10" s="806" t="s">
        <v>622</v>
      </c>
      <c r="D10" s="807" t="s">
        <v>0</v>
      </c>
      <c r="E10" s="806" t="s">
        <v>245</v>
      </c>
      <c r="F10" s="806" t="s">
        <v>623</v>
      </c>
      <c r="G10" s="806" t="s">
        <v>146</v>
      </c>
    </row>
    <row r="11" spans="1:11" ht="17.25" customHeight="1" x14ac:dyDescent="0.25">
      <c r="B11" s="805"/>
      <c r="C11" s="806"/>
      <c r="D11" s="808"/>
      <c r="E11" s="806"/>
      <c r="F11" s="806"/>
      <c r="G11" s="806"/>
    </row>
    <row r="12" spans="1:11" ht="18.75" customHeight="1" x14ac:dyDescent="0.25">
      <c r="B12" s="805"/>
      <c r="C12" s="806"/>
      <c r="D12" s="808"/>
      <c r="E12" s="806"/>
      <c r="F12" s="806"/>
      <c r="G12" s="806"/>
    </row>
    <row r="13" spans="1:11" ht="21" customHeight="1" x14ac:dyDescent="0.25">
      <c r="B13" s="805"/>
      <c r="C13" s="806"/>
      <c r="D13" s="809"/>
      <c r="E13" s="806"/>
      <c r="F13" s="806"/>
      <c r="G13" s="806"/>
    </row>
    <row r="14" spans="1:11" ht="21" customHeight="1" x14ac:dyDescent="0.25">
      <c r="B14" s="311" t="s">
        <v>12</v>
      </c>
      <c r="C14" s="312" t="s">
        <v>624</v>
      </c>
      <c r="D14" s="456">
        <f>E14+F14+G14</f>
        <v>47.3</v>
      </c>
      <c r="E14" s="456">
        <f>E15+E16+E17</f>
        <v>42</v>
      </c>
      <c r="F14" s="456">
        <f>F15+F16+F17</f>
        <v>5.3</v>
      </c>
      <c r="G14" s="456">
        <f>G15+G16+G17</f>
        <v>0</v>
      </c>
    </row>
    <row r="15" spans="1:11" ht="21" customHeight="1" x14ac:dyDescent="0.25">
      <c r="B15" s="313" t="s">
        <v>13</v>
      </c>
      <c r="C15" s="314" t="s">
        <v>388</v>
      </c>
      <c r="D15" s="457">
        <f>E15+F15+G15</f>
        <v>36.299999999999997</v>
      </c>
      <c r="E15" s="457">
        <v>33</v>
      </c>
      <c r="F15" s="457">
        <v>3.3</v>
      </c>
      <c r="G15" s="457">
        <v>0</v>
      </c>
    </row>
    <row r="16" spans="1:11" ht="21" customHeight="1" x14ac:dyDescent="0.25">
      <c r="B16" s="313" t="s">
        <v>14</v>
      </c>
      <c r="C16" s="314" t="s">
        <v>396</v>
      </c>
      <c r="D16" s="457">
        <f t="shared" ref="D16:D31" si="0">E16+F16+G16</f>
        <v>7</v>
      </c>
      <c r="E16" s="458">
        <v>5</v>
      </c>
      <c r="F16" s="458">
        <v>2</v>
      </c>
      <c r="G16" s="458">
        <v>0</v>
      </c>
    </row>
    <row r="17" spans="2:7" ht="20.25" customHeight="1" x14ac:dyDescent="0.25">
      <c r="B17" s="313" t="s">
        <v>15</v>
      </c>
      <c r="C17" s="314" t="s">
        <v>4</v>
      </c>
      <c r="D17" s="457">
        <f t="shared" si="0"/>
        <v>4</v>
      </c>
      <c r="E17" s="458">
        <v>4</v>
      </c>
      <c r="F17" s="459">
        <v>0</v>
      </c>
      <c r="G17" s="459">
        <v>0</v>
      </c>
    </row>
    <row r="18" spans="2:7" ht="29.25" customHeight="1" x14ac:dyDescent="0.25">
      <c r="B18" s="313" t="s">
        <v>17</v>
      </c>
      <c r="C18" s="315" t="s">
        <v>241</v>
      </c>
      <c r="D18" s="456">
        <f t="shared" si="0"/>
        <v>17.7</v>
      </c>
      <c r="E18" s="464">
        <v>0</v>
      </c>
      <c r="F18" s="456">
        <v>17.7</v>
      </c>
      <c r="G18" s="465">
        <v>0</v>
      </c>
    </row>
    <row r="19" spans="2:7" ht="20.25" customHeight="1" x14ac:dyDescent="0.25">
      <c r="B19" s="313" t="s">
        <v>19</v>
      </c>
      <c r="C19" s="316" t="s">
        <v>348</v>
      </c>
      <c r="D19" s="456">
        <f t="shared" si="0"/>
        <v>52.5</v>
      </c>
      <c r="E19" s="456">
        <v>0</v>
      </c>
      <c r="F19" s="456">
        <v>52.5</v>
      </c>
      <c r="G19" s="456">
        <v>0</v>
      </c>
    </row>
    <row r="20" spans="2:7" ht="20.25" customHeight="1" x14ac:dyDescent="0.25">
      <c r="B20" s="313" t="s">
        <v>21</v>
      </c>
      <c r="C20" s="316" t="s">
        <v>1</v>
      </c>
      <c r="D20" s="456">
        <f t="shared" si="0"/>
        <v>10.3</v>
      </c>
      <c r="E20" s="456">
        <v>0</v>
      </c>
      <c r="F20" s="456">
        <v>0</v>
      </c>
      <c r="G20" s="456">
        <v>10.3</v>
      </c>
    </row>
    <row r="21" spans="2:7" ht="20.25" customHeight="1" x14ac:dyDescent="0.25">
      <c r="B21" s="311" t="s">
        <v>24</v>
      </c>
      <c r="C21" s="312" t="s">
        <v>625</v>
      </c>
      <c r="D21" s="456">
        <f>D22+D23+D24+D25+D26</f>
        <v>22.2</v>
      </c>
      <c r="E21" s="456">
        <f>E22+E23+E24+E25+E26</f>
        <v>1.2</v>
      </c>
      <c r="F21" s="456">
        <f>F22+F23+F24+F25+F26</f>
        <v>0</v>
      </c>
      <c r="G21" s="456">
        <f>G22+G23+G24+G25+G26</f>
        <v>21</v>
      </c>
    </row>
    <row r="22" spans="2:7" ht="17.25" customHeight="1" x14ac:dyDescent="0.25">
      <c r="B22" s="317" t="s">
        <v>25</v>
      </c>
      <c r="C22" s="318" t="s">
        <v>50</v>
      </c>
      <c r="D22" s="457">
        <f t="shared" si="0"/>
        <v>0.2</v>
      </c>
      <c r="E22" s="457">
        <v>0</v>
      </c>
      <c r="F22" s="457">
        <v>0</v>
      </c>
      <c r="G22" s="457">
        <v>0.2</v>
      </c>
    </row>
    <row r="23" spans="2:7" ht="18" customHeight="1" x14ac:dyDescent="0.25">
      <c r="B23" s="317" t="s">
        <v>626</v>
      </c>
      <c r="C23" s="318" t="s">
        <v>55</v>
      </c>
      <c r="D23" s="457">
        <f t="shared" si="0"/>
        <v>0.6</v>
      </c>
      <c r="E23" s="457">
        <v>0</v>
      </c>
      <c r="F23" s="457">
        <v>0</v>
      </c>
      <c r="G23" s="457">
        <v>0.6</v>
      </c>
    </row>
    <row r="24" spans="2:7" ht="18" customHeight="1" x14ac:dyDescent="0.25">
      <c r="B24" s="317" t="s">
        <v>627</v>
      </c>
      <c r="C24" s="314" t="s">
        <v>59</v>
      </c>
      <c r="D24" s="457">
        <f t="shared" si="0"/>
        <v>18.2</v>
      </c>
      <c r="E24" s="457">
        <v>1.2</v>
      </c>
      <c r="F24" s="457">
        <v>0</v>
      </c>
      <c r="G24" s="457">
        <v>17</v>
      </c>
    </row>
    <row r="25" spans="2:7" ht="17.25" customHeight="1" x14ac:dyDescent="0.25">
      <c r="B25" s="313" t="s">
        <v>628</v>
      </c>
      <c r="C25" s="314" t="s">
        <v>6</v>
      </c>
      <c r="D25" s="457">
        <f t="shared" si="0"/>
        <v>1.7</v>
      </c>
      <c r="E25" s="457">
        <v>0</v>
      </c>
      <c r="F25" s="457"/>
      <c r="G25" s="457">
        <v>1.7</v>
      </c>
    </row>
    <row r="26" spans="2:7" ht="17.25" customHeight="1" x14ac:dyDescent="0.25">
      <c r="B26" s="313" t="s">
        <v>629</v>
      </c>
      <c r="C26" s="318" t="s">
        <v>7</v>
      </c>
      <c r="D26" s="457">
        <f t="shared" si="0"/>
        <v>1.5</v>
      </c>
      <c r="E26" s="457">
        <v>0</v>
      </c>
      <c r="F26" s="457">
        <v>0</v>
      </c>
      <c r="G26" s="457">
        <v>1.5</v>
      </c>
    </row>
    <row r="27" spans="2:7" ht="17.25" customHeight="1" x14ac:dyDescent="0.25">
      <c r="B27" s="313" t="s">
        <v>26</v>
      </c>
      <c r="C27" s="316" t="s">
        <v>630</v>
      </c>
      <c r="D27" s="456">
        <f>D28+D29+D30+D31</f>
        <v>10</v>
      </c>
      <c r="E27" s="456">
        <f>E28+E29+E30+E31</f>
        <v>10</v>
      </c>
      <c r="F27" s="456">
        <f>F28+F29+F30+F31</f>
        <v>0</v>
      </c>
      <c r="G27" s="456">
        <f>G28+G29+G30+G31</f>
        <v>0</v>
      </c>
    </row>
    <row r="28" spans="2:7" ht="33" customHeight="1" x14ac:dyDescent="0.25">
      <c r="B28" s="313" t="s">
        <v>27</v>
      </c>
      <c r="C28" s="318" t="s">
        <v>295</v>
      </c>
      <c r="D28" s="457">
        <f t="shared" si="0"/>
        <v>0.5</v>
      </c>
      <c r="E28" s="458">
        <v>0.5</v>
      </c>
      <c r="F28" s="459">
        <v>0</v>
      </c>
      <c r="G28" s="459">
        <v>0</v>
      </c>
    </row>
    <row r="29" spans="2:7" ht="34.5" customHeight="1" x14ac:dyDescent="0.25">
      <c r="B29" s="313" t="s">
        <v>631</v>
      </c>
      <c r="C29" s="314" t="s">
        <v>5</v>
      </c>
      <c r="D29" s="457">
        <f t="shared" si="0"/>
        <v>3.5</v>
      </c>
      <c r="E29" s="457">
        <v>3.5</v>
      </c>
      <c r="F29" s="461">
        <v>0</v>
      </c>
      <c r="G29" s="461">
        <v>0</v>
      </c>
    </row>
    <row r="30" spans="2:7" ht="18" customHeight="1" x14ac:dyDescent="0.25">
      <c r="B30" s="313" t="s">
        <v>632</v>
      </c>
      <c r="C30" s="318" t="s">
        <v>141</v>
      </c>
      <c r="D30" s="457">
        <f t="shared" si="0"/>
        <v>3</v>
      </c>
      <c r="E30" s="462">
        <v>3</v>
      </c>
      <c r="F30" s="461">
        <v>0</v>
      </c>
      <c r="G30" s="461">
        <v>0</v>
      </c>
    </row>
    <row r="31" spans="2:7" ht="18" customHeight="1" x14ac:dyDescent="0.25">
      <c r="B31" s="313" t="s">
        <v>633</v>
      </c>
      <c r="C31" s="314" t="s">
        <v>107</v>
      </c>
      <c r="D31" s="457">
        <f t="shared" si="0"/>
        <v>3</v>
      </c>
      <c r="E31" s="460">
        <v>3</v>
      </c>
      <c r="F31" s="461">
        <v>0</v>
      </c>
      <c r="G31" s="461">
        <v>0</v>
      </c>
    </row>
    <row r="32" spans="2:7" ht="18.75" customHeight="1" x14ac:dyDescent="0.3">
      <c r="B32" s="313" t="s">
        <v>28</v>
      </c>
      <c r="C32" s="319" t="s">
        <v>634</v>
      </c>
      <c r="D32" s="463">
        <f>D14+D18+D19+D21+D27+D20</f>
        <v>160</v>
      </c>
      <c r="E32" s="463">
        <f>E14+E18+E19+E21+E27+E20</f>
        <v>53.2</v>
      </c>
      <c r="F32" s="463">
        <f>F14+F18+F19+F21+F27+F20</f>
        <v>75.5</v>
      </c>
      <c r="G32" s="463">
        <f>G14+G18+G19+G21+G27+G20</f>
        <v>31.3</v>
      </c>
    </row>
    <row r="33" spans="2:7" ht="20.25" customHeight="1" x14ac:dyDescent="0.25">
      <c r="B33" s="320"/>
      <c r="F33" s="321"/>
      <c r="G33" s="321"/>
    </row>
    <row r="34" spans="2:7" ht="20.25" customHeight="1" x14ac:dyDescent="0.25">
      <c r="B34" s="320"/>
      <c r="C34" s="322"/>
      <c r="D34" s="323"/>
      <c r="E34" s="324"/>
      <c r="F34" s="321"/>
      <c r="G34" s="321"/>
    </row>
    <row r="35" spans="2:7" ht="20.25" customHeight="1" x14ac:dyDescent="0.25">
      <c r="B35" s="320"/>
      <c r="C35" s="323"/>
      <c r="D35" s="323"/>
      <c r="E35" s="325"/>
      <c r="F35" s="321"/>
      <c r="G35" s="321"/>
    </row>
    <row r="36" spans="2:7" ht="19.5" customHeight="1" x14ac:dyDescent="0.25">
      <c r="B36" s="326"/>
      <c r="C36" s="323"/>
      <c r="D36" s="323"/>
      <c r="E36" s="324"/>
      <c r="F36" s="321"/>
      <c r="G36" s="321"/>
    </row>
  </sheetData>
  <mergeCells count="15">
    <mergeCell ref="E1:G1"/>
    <mergeCell ref="E2:G2"/>
    <mergeCell ref="E3:G3"/>
    <mergeCell ref="E4:F4"/>
    <mergeCell ref="C6:G6"/>
    <mergeCell ref="B7:G7"/>
    <mergeCell ref="C8:G8"/>
    <mergeCell ref="H8:K8"/>
    <mergeCell ref="F9:G9"/>
    <mergeCell ref="B10:B13"/>
    <mergeCell ref="C10:C13"/>
    <mergeCell ref="D10:D13"/>
    <mergeCell ref="E10:E13"/>
    <mergeCell ref="F10:F13"/>
    <mergeCell ref="G10:G13"/>
  </mergeCells>
  <pageMargins left="0"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3">
    <tabColor rgb="FFFF0000"/>
  </sheetPr>
  <dimension ref="A1:K240"/>
  <sheetViews>
    <sheetView topLeftCell="A221" workbookViewId="0">
      <selection activeCell="D225" sqref="D225"/>
    </sheetView>
  </sheetViews>
  <sheetFormatPr defaultColWidth="9.109375" defaultRowHeight="13.2" x14ac:dyDescent="0.25"/>
  <cols>
    <col min="1" max="1" width="6.5546875" style="2" customWidth="1"/>
    <col min="2" max="2" width="42.88671875" style="2" customWidth="1"/>
    <col min="3" max="3" width="8.109375" style="2" customWidth="1"/>
    <col min="4" max="4" width="9.44140625" style="2" customWidth="1"/>
    <col min="5" max="5" width="10" style="2" customWidth="1"/>
    <col min="6" max="6" width="11.44140625" style="2" customWidth="1"/>
    <col min="7" max="7" width="11.5546875" style="2" customWidth="1"/>
    <col min="8" max="8" width="9" style="2" customWidth="1"/>
    <col min="9" max="9" width="9.109375" style="3"/>
    <col min="10" max="16384" width="9.109375" style="2"/>
  </cols>
  <sheetData>
    <row r="1" spans="1:9" ht="15.75" customHeight="1" x14ac:dyDescent="0.3">
      <c r="F1" s="146" t="s">
        <v>360</v>
      </c>
      <c r="G1" s="146"/>
      <c r="H1" s="146"/>
      <c r="I1" s="146"/>
    </row>
    <row r="2" spans="1:9" ht="15.75" customHeight="1" x14ac:dyDescent="0.3">
      <c r="F2" s="146" t="s">
        <v>678</v>
      </c>
      <c r="G2" s="146"/>
      <c r="H2" s="146"/>
    </row>
    <row r="3" spans="1:9" ht="15.75" customHeight="1" x14ac:dyDescent="0.3">
      <c r="F3" s="355" t="s">
        <v>635</v>
      </c>
      <c r="G3" s="355"/>
      <c r="H3" s="355"/>
    </row>
    <row r="4" spans="1:9" ht="15.75" customHeight="1" x14ac:dyDescent="0.3">
      <c r="F4" s="355" t="s">
        <v>217</v>
      </c>
      <c r="G4" s="355"/>
      <c r="H4" s="355"/>
    </row>
    <row r="5" spans="1:9" x14ac:dyDescent="0.25">
      <c r="A5" s="832" t="s">
        <v>668</v>
      </c>
      <c r="B5" s="832"/>
      <c r="C5" s="832"/>
      <c r="D5" s="832"/>
      <c r="E5" s="832"/>
      <c r="F5" s="832"/>
      <c r="G5" s="832"/>
    </row>
    <row r="6" spans="1:9" x14ac:dyDescent="0.25">
      <c r="A6" s="832" t="s">
        <v>162</v>
      </c>
      <c r="B6" s="832"/>
      <c r="C6" s="832"/>
      <c r="D6" s="832"/>
      <c r="E6" s="832"/>
      <c r="F6" s="832"/>
      <c r="G6" s="832"/>
    </row>
    <row r="7" spans="1:9" x14ac:dyDescent="0.25">
      <c r="G7" s="2" t="s">
        <v>330</v>
      </c>
    </row>
    <row r="8" spans="1:9" ht="12.75" customHeight="1" x14ac:dyDescent="0.25">
      <c r="A8" s="826" t="s">
        <v>163</v>
      </c>
      <c r="B8" s="833" t="s">
        <v>164</v>
      </c>
      <c r="C8" s="836" t="s">
        <v>244</v>
      </c>
      <c r="D8" s="826" t="s">
        <v>0</v>
      </c>
      <c r="E8" s="829" t="s">
        <v>8</v>
      </c>
      <c r="F8" s="829"/>
      <c r="G8" s="829"/>
    </row>
    <row r="9" spans="1:9" ht="12.75" customHeight="1" x14ac:dyDescent="0.25">
      <c r="A9" s="827"/>
      <c r="B9" s="834"/>
      <c r="C9" s="836"/>
      <c r="D9" s="827"/>
      <c r="E9" s="829" t="s">
        <v>9</v>
      </c>
      <c r="F9" s="829"/>
      <c r="G9" s="829" t="s">
        <v>10</v>
      </c>
    </row>
    <row r="10" spans="1:9" ht="12.75" customHeight="1" x14ac:dyDescent="0.25">
      <c r="A10" s="828"/>
      <c r="B10" s="834"/>
      <c r="C10" s="836"/>
      <c r="D10" s="827"/>
      <c r="E10" s="826" t="s">
        <v>11</v>
      </c>
      <c r="F10" s="830" t="s">
        <v>218</v>
      </c>
      <c r="G10" s="829"/>
    </row>
    <row r="11" spans="1:9" ht="13.5" customHeight="1" x14ac:dyDescent="0.25">
      <c r="A11" s="346" t="s">
        <v>165</v>
      </c>
      <c r="B11" s="835"/>
      <c r="C11" s="836"/>
      <c r="D11" s="828"/>
      <c r="E11" s="828"/>
      <c r="F11" s="831"/>
      <c r="G11" s="829"/>
    </row>
    <row r="12" spans="1:9" ht="14.25" customHeight="1" x14ac:dyDescent="0.25">
      <c r="A12" s="346">
        <v>1</v>
      </c>
      <c r="B12" s="4">
        <v>2</v>
      </c>
      <c r="C12" s="350">
        <v>3</v>
      </c>
      <c r="D12" s="348">
        <v>4</v>
      </c>
      <c r="E12" s="348">
        <v>5</v>
      </c>
      <c r="F12" s="5">
        <v>6</v>
      </c>
      <c r="G12" s="346">
        <v>7</v>
      </c>
    </row>
    <row r="13" spans="1:9" ht="16.5" customHeight="1" x14ac:dyDescent="0.25">
      <c r="A13" s="241" t="s">
        <v>12</v>
      </c>
      <c r="B13" s="624" t="s">
        <v>1</v>
      </c>
      <c r="C13" s="6"/>
      <c r="D13" s="367">
        <f>D14+D20+D24+D26+D28+D31+D33+D35+D18+D37</f>
        <v>2903.2890000000002</v>
      </c>
      <c r="E13" s="367">
        <f>E14+E20+E24+E26+E28+E31+E33+E35+E18+E37</f>
        <v>1919.32</v>
      </c>
      <c r="F13" s="367">
        <f>F14+F20+F24+F26+F28+F31+F33+F35+F18+F37</f>
        <v>934.68600000000015</v>
      </c>
      <c r="G13" s="367">
        <f>G14+G20+G24+G26+G28+G31+G33+G35+G18+G37</f>
        <v>983.96899999999994</v>
      </c>
      <c r="H13" s="7"/>
    </row>
    <row r="14" spans="1:9" x14ac:dyDescent="0.25">
      <c r="A14" s="241" t="s">
        <v>13</v>
      </c>
      <c r="B14" s="416" t="s">
        <v>166</v>
      </c>
      <c r="C14" s="352" t="s">
        <v>130</v>
      </c>
      <c r="D14" s="367">
        <f t="shared" ref="D14:D19" si="0">E14+G14</f>
        <v>331.19499999999999</v>
      </c>
      <c r="E14" s="367">
        <f>E15+E16+E17</f>
        <v>331.19499999999999</v>
      </c>
      <c r="F14" s="367">
        <f>F15+F16+F17</f>
        <v>150.93600000000001</v>
      </c>
      <c r="G14" s="367">
        <f>G15+G16+G17</f>
        <v>0</v>
      </c>
    </row>
    <row r="15" spans="1:9" x14ac:dyDescent="0.25">
      <c r="A15" s="342" t="s">
        <v>167</v>
      </c>
      <c r="B15" s="417" t="s">
        <v>247</v>
      </c>
      <c r="C15" s="347"/>
      <c r="D15" s="367">
        <f t="shared" si="0"/>
        <v>307.29500000000002</v>
      </c>
      <c r="E15" s="372">
        <v>307.29500000000002</v>
      </c>
      <c r="F15" s="372">
        <v>135.136</v>
      </c>
      <c r="G15" s="372">
        <v>0</v>
      </c>
      <c r="H15" s="7"/>
    </row>
    <row r="16" spans="1:9" ht="27" customHeight="1" x14ac:dyDescent="0.25">
      <c r="A16" s="418" t="s">
        <v>168</v>
      </c>
      <c r="B16" s="419" t="s">
        <v>298</v>
      </c>
      <c r="C16" s="349"/>
      <c r="D16" s="367">
        <f t="shared" si="0"/>
        <v>17.399999999999999</v>
      </c>
      <c r="E16" s="372">
        <v>17.399999999999999</v>
      </c>
      <c r="F16" s="372">
        <v>15.8</v>
      </c>
      <c r="G16" s="372">
        <v>0</v>
      </c>
      <c r="H16" s="7"/>
    </row>
    <row r="17" spans="1:10" x14ac:dyDescent="0.25">
      <c r="A17" s="342" t="s">
        <v>170</v>
      </c>
      <c r="B17" s="420" t="s">
        <v>418</v>
      </c>
      <c r="C17" s="349"/>
      <c r="D17" s="367">
        <f t="shared" si="0"/>
        <v>6.5</v>
      </c>
      <c r="E17" s="374">
        <v>6.5</v>
      </c>
      <c r="F17" s="374">
        <v>0</v>
      </c>
      <c r="G17" s="374">
        <v>0</v>
      </c>
    </row>
    <row r="18" spans="1:10" ht="29.25" customHeight="1" x14ac:dyDescent="0.25">
      <c r="A18" s="241" t="s">
        <v>14</v>
      </c>
      <c r="B18" s="421" t="s">
        <v>101</v>
      </c>
      <c r="C18" s="812" t="s">
        <v>132</v>
      </c>
      <c r="D18" s="367">
        <f t="shared" si="0"/>
        <v>3.6</v>
      </c>
      <c r="E18" s="368">
        <f>E19</f>
        <v>3.6</v>
      </c>
      <c r="F18" s="368">
        <f>F19</f>
        <v>0</v>
      </c>
      <c r="G18" s="368">
        <f>G19</f>
        <v>0</v>
      </c>
    </row>
    <row r="19" spans="1:10" ht="26.4" x14ac:dyDescent="0.25">
      <c r="A19" s="342" t="s">
        <v>172</v>
      </c>
      <c r="B19" s="422" t="s">
        <v>298</v>
      </c>
      <c r="C19" s="819"/>
      <c r="D19" s="372">
        <f t="shared" si="0"/>
        <v>3.6</v>
      </c>
      <c r="E19" s="374">
        <v>3.6</v>
      </c>
      <c r="F19" s="374">
        <v>0</v>
      </c>
      <c r="G19" s="374">
        <v>0</v>
      </c>
    </row>
    <row r="20" spans="1:10" ht="38.25" customHeight="1" x14ac:dyDescent="0.25">
      <c r="A20" s="241" t="s">
        <v>15</v>
      </c>
      <c r="B20" s="423" t="s">
        <v>171</v>
      </c>
      <c r="C20" s="354" t="s">
        <v>134</v>
      </c>
      <c r="D20" s="367">
        <f>D21+D22+D23</f>
        <v>1132.8880000000001</v>
      </c>
      <c r="E20" s="367">
        <f>E21+E22+E23</f>
        <v>1125.6880000000001</v>
      </c>
      <c r="F20" s="367">
        <f>F21+F22+F23</f>
        <v>767.1110000000001</v>
      </c>
      <c r="G20" s="367">
        <f>G21+G22+G23</f>
        <v>7.2</v>
      </c>
    </row>
    <row r="21" spans="1:10" x14ac:dyDescent="0.25">
      <c r="A21" s="342" t="s">
        <v>104</v>
      </c>
      <c r="B21" s="417" t="s">
        <v>247</v>
      </c>
      <c r="C21" s="347"/>
      <c r="D21" s="371">
        <f>E21+G21</f>
        <v>1052.8400000000001</v>
      </c>
      <c r="E21" s="372">
        <v>1045.6400000000001</v>
      </c>
      <c r="F21" s="700">
        <v>721.32</v>
      </c>
      <c r="G21" s="372">
        <v>7.2</v>
      </c>
    </row>
    <row r="22" spans="1:10" ht="27" customHeight="1" x14ac:dyDescent="0.25">
      <c r="A22" s="342" t="s">
        <v>327</v>
      </c>
      <c r="B22" s="612" t="s">
        <v>298</v>
      </c>
      <c r="C22" s="701"/>
      <c r="D22" s="371">
        <f>E22+G22</f>
        <v>49.628999999999998</v>
      </c>
      <c r="E22" s="372">
        <v>49.628999999999998</v>
      </c>
      <c r="F22" s="372">
        <v>45.790999999999997</v>
      </c>
      <c r="G22" s="372">
        <v>0</v>
      </c>
    </row>
    <row r="23" spans="1:10" x14ac:dyDescent="0.25">
      <c r="A23" s="342" t="s">
        <v>328</v>
      </c>
      <c r="B23" s="424" t="s">
        <v>251</v>
      </c>
      <c r="C23" s="348"/>
      <c r="D23" s="371">
        <f>E23+G23</f>
        <v>30.419</v>
      </c>
      <c r="E23" s="372">
        <v>30.419</v>
      </c>
      <c r="F23" s="372">
        <v>0</v>
      </c>
      <c r="G23" s="372">
        <v>0</v>
      </c>
    </row>
    <row r="24" spans="1:10" ht="26.4" x14ac:dyDescent="0.25">
      <c r="A24" s="241" t="s">
        <v>16</v>
      </c>
      <c r="B24" s="425" t="s">
        <v>173</v>
      </c>
      <c r="C24" s="353" t="s">
        <v>133</v>
      </c>
      <c r="D24" s="367">
        <f>D25</f>
        <v>75.653000000000006</v>
      </c>
      <c r="E24" s="367">
        <f>E25</f>
        <v>64.453000000000003</v>
      </c>
      <c r="F24" s="367">
        <f>F25</f>
        <v>13.8</v>
      </c>
      <c r="G24" s="367">
        <f>G25</f>
        <v>11.2</v>
      </c>
    </row>
    <row r="25" spans="1:10" x14ac:dyDescent="0.25">
      <c r="A25" s="342" t="s">
        <v>174</v>
      </c>
      <c r="B25" s="417" t="s">
        <v>247</v>
      </c>
      <c r="C25" s="346"/>
      <c r="D25" s="372">
        <f>E25+G25</f>
        <v>75.653000000000006</v>
      </c>
      <c r="E25" s="372">
        <v>64.453000000000003</v>
      </c>
      <c r="F25" s="372">
        <v>13.8</v>
      </c>
      <c r="G25" s="372">
        <v>11.2</v>
      </c>
      <c r="J25" s="154"/>
    </row>
    <row r="26" spans="1:10" ht="14.25" customHeight="1" x14ac:dyDescent="0.25">
      <c r="A26" s="241" t="s">
        <v>70</v>
      </c>
      <c r="B26" s="416" t="s">
        <v>106</v>
      </c>
      <c r="C26" s="352" t="s">
        <v>135</v>
      </c>
      <c r="D26" s="367">
        <f>D27</f>
        <v>1077.019</v>
      </c>
      <c r="E26" s="367">
        <f>E27</f>
        <v>113.95</v>
      </c>
      <c r="F26" s="367">
        <f>F27</f>
        <v>2.61</v>
      </c>
      <c r="G26" s="367">
        <f>G27</f>
        <v>963.06899999999996</v>
      </c>
    </row>
    <row r="27" spans="1:10" x14ac:dyDescent="0.25">
      <c r="A27" s="342" t="s">
        <v>109</v>
      </c>
      <c r="B27" s="426" t="s">
        <v>247</v>
      </c>
      <c r="C27" s="6"/>
      <c r="D27" s="371">
        <f t="shared" ref="D27:D38" si="1">E27+G27</f>
        <v>1077.019</v>
      </c>
      <c r="E27" s="372">
        <v>113.95</v>
      </c>
      <c r="F27" s="372">
        <v>2.61</v>
      </c>
      <c r="G27" s="372">
        <v>963.06899999999996</v>
      </c>
    </row>
    <row r="28" spans="1:10" ht="26.4" x14ac:dyDescent="0.25">
      <c r="A28" s="241" t="s">
        <v>128</v>
      </c>
      <c r="B28" s="161" t="s">
        <v>179</v>
      </c>
      <c r="C28" s="353" t="s">
        <v>136</v>
      </c>
      <c r="D28" s="367">
        <f t="shared" si="1"/>
        <v>4.2320000000000002</v>
      </c>
      <c r="E28" s="367">
        <f>E30+E29</f>
        <v>4.2320000000000002</v>
      </c>
      <c r="F28" s="367">
        <f>F30+F29</f>
        <v>0.22900000000000001</v>
      </c>
      <c r="G28" s="367">
        <f>G30</f>
        <v>0</v>
      </c>
    </row>
    <row r="29" spans="1:10" ht="24.75" customHeight="1" x14ac:dyDescent="0.25">
      <c r="A29" s="9" t="s">
        <v>129</v>
      </c>
      <c r="B29" s="227" t="s">
        <v>298</v>
      </c>
      <c r="C29" s="606"/>
      <c r="D29" s="372">
        <f t="shared" si="1"/>
        <v>0.23200000000000001</v>
      </c>
      <c r="E29" s="26">
        <v>0.23200000000000001</v>
      </c>
      <c r="F29" s="26">
        <v>0.22900000000000001</v>
      </c>
      <c r="G29" s="26">
        <v>0</v>
      </c>
    </row>
    <row r="30" spans="1:10" x14ac:dyDescent="0.25">
      <c r="A30" s="613" t="s">
        <v>654</v>
      </c>
      <c r="B30" s="417" t="s">
        <v>247</v>
      </c>
      <c r="C30" s="6"/>
      <c r="D30" s="372">
        <f t="shared" si="1"/>
        <v>4</v>
      </c>
      <c r="E30" s="372">
        <v>4</v>
      </c>
      <c r="F30" s="372">
        <v>0</v>
      </c>
      <c r="G30" s="372">
        <v>0</v>
      </c>
    </row>
    <row r="31" spans="1:10" x14ac:dyDescent="0.25">
      <c r="A31" s="241" t="s">
        <v>139</v>
      </c>
      <c r="B31" s="415" t="s">
        <v>74</v>
      </c>
      <c r="C31" s="6" t="s">
        <v>131</v>
      </c>
      <c r="D31" s="367">
        <f t="shared" si="1"/>
        <v>77.802000000000007</v>
      </c>
      <c r="E31" s="367">
        <f>E32</f>
        <v>77.802000000000007</v>
      </c>
      <c r="F31" s="367">
        <f>F32</f>
        <v>0</v>
      </c>
      <c r="G31" s="367">
        <f>G32</f>
        <v>0</v>
      </c>
    </row>
    <row r="32" spans="1:10" x14ac:dyDescent="0.25">
      <c r="A32" s="241" t="s">
        <v>140</v>
      </c>
      <c r="B32" s="417" t="s">
        <v>247</v>
      </c>
      <c r="C32" s="6"/>
      <c r="D32" s="372">
        <f t="shared" si="1"/>
        <v>77.802000000000007</v>
      </c>
      <c r="E32" s="372">
        <v>77.802000000000007</v>
      </c>
      <c r="F32" s="372">
        <v>0</v>
      </c>
      <c r="G32" s="372">
        <v>0</v>
      </c>
    </row>
    <row r="33" spans="1:9" ht="26.4" x14ac:dyDescent="0.25">
      <c r="A33" s="241" t="s">
        <v>145</v>
      </c>
      <c r="B33" s="161" t="s">
        <v>143</v>
      </c>
      <c r="C33" s="6" t="s">
        <v>33</v>
      </c>
      <c r="D33" s="367">
        <f t="shared" si="1"/>
        <v>193</v>
      </c>
      <c r="E33" s="367">
        <f>E34</f>
        <v>193</v>
      </c>
      <c r="F33" s="367">
        <f t="shared" ref="F33:G33" si="2">F34</f>
        <v>0</v>
      </c>
      <c r="G33" s="367">
        <f t="shared" si="2"/>
        <v>0</v>
      </c>
    </row>
    <row r="34" spans="1:9" x14ac:dyDescent="0.25">
      <c r="A34" s="241" t="s">
        <v>176</v>
      </c>
      <c r="B34" s="417" t="s">
        <v>247</v>
      </c>
      <c r="C34" s="5"/>
      <c r="D34" s="372">
        <f t="shared" si="1"/>
        <v>193</v>
      </c>
      <c r="E34" s="372">
        <v>193</v>
      </c>
      <c r="F34" s="372">
        <v>0</v>
      </c>
      <c r="G34" s="372">
        <v>0</v>
      </c>
    </row>
    <row r="35" spans="1:9" x14ac:dyDescent="0.25">
      <c r="A35" s="241" t="s">
        <v>177</v>
      </c>
      <c r="B35" s="427" t="s">
        <v>144</v>
      </c>
      <c r="C35" s="6" t="s">
        <v>433</v>
      </c>
      <c r="D35" s="367">
        <f t="shared" si="1"/>
        <v>2.9</v>
      </c>
      <c r="E35" s="367">
        <f>E36</f>
        <v>0.4</v>
      </c>
      <c r="F35" s="367">
        <f>F36+H35</f>
        <v>0</v>
      </c>
      <c r="G35" s="367">
        <f>G36+I35</f>
        <v>2.5</v>
      </c>
    </row>
    <row r="36" spans="1:9" x14ac:dyDescent="0.25">
      <c r="A36" s="241" t="s">
        <v>178</v>
      </c>
      <c r="B36" s="417" t="s">
        <v>247</v>
      </c>
      <c r="C36" s="5"/>
      <c r="D36" s="372">
        <f t="shared" si="1"/>
        <v>2.9</v>
      </c>
      <c r="E36" s="372">
        <v>0.4</v>
      </c>
      <c r="F36" s="372">
        <v>0</v>
      </c>
      <c r="G36" s="372">
        <v>2.5</v>
      </c>
    </row>
    <row r="37" spans="1:9" x14ac:dyDescent="0.25">
      <c r="A37" s="241" t="s">
        <v>419</v>
      </c>
      <c r="B37" s="416" t="s">
        <v>420</v>
      </c>
      <c r="C37" s="822" t="s">
        <v>175</v>
      </c>
      <c r="D37" s="367">
        <f t="shared" si="1"/>
        <v>5</v>
      </c>
      <c r="E37" s="367">
        <f>E38</f>
        <v>5</v>
      </c>
      <c r="F37" s="367">
        <f>F38</f>
        <v>0</v>
      </c>
      <c r="G37" s="367">
        <f>G38</f>
        <v>0</v>
      </c>
    </row>
    <row r="38" spans="1:9" x14ac:dyDescent="0.25">
      <c r="A38" s="241" t="s">
        <v>421</v>
      </c>
      <c r="B38" s="417" t="s">
        <v>247</v>
      </c>
      <c r="C38" s="823"/>
      <c r="D38" s="372">
        <f t="shared" si="1"/>
        <v>5</v>
      </c>
      <c r="E38" s="372">
        <v>5</v>
      </c>
      <c r="F38" s="372">
        <v>0</v>
      </c>
      <c r="G38" s="372">
        <v>0</v>
      </c>
    </row>
    <row r="39" spans="1:9" x14ac:dyDescent="0.25">
      <c r="A39" s="241" t="s">
        <v>17</v>
      </c>
      <c r="B39" s="625" t="s">
        <v>215</v>
      </c>
      <c r="C39" s="6"/>
      <c r="D39" s="367">
        <f>D41</f>
        <v>58</v>
      </c>
      <c r="E39" s="367">
        <f>E41</f>
        <v>58</v>
      </c>
      <c r="F39" s="367">
        <f>F41</f>
        <v>54.4</v>
      </c>
      <c r="G39" s="367">
        <f>G41</f>
        <v>0</v>
      </c>
    </row>
    <row r="40" spans="1:9" ht="39.6" x14ac:dyDescent="0.25">
      <c r="A40" s="241" t="s">
        <v>18</v>
      </c>
      <c r="B40" s="421" t="s">
        <v>171</v>
      </c>
      <c r="C40" s="6" t="s">
        <v>134</v>
      </c>
      <c r="D40" s="367">
        <f>D41</f>
        <v>58</v>
      </c>
      <c r="E40" s="367">
        <f>E41</f>
        <v>58</v>
      </c>
      <c r="F40" s="367">
        <f>F41</f>
        <v>54.4</v>
      </c>
      <c r="G40" s="367">
        <f>G41</f>
        <v>0</v>
      </c>
    </row>
    <row r="41" spans="1:9" x14ac:dyDescent="0.25">
      <c r="A41" s="342" t="s">
        <v>92</v>
      </c>
      <c r="B41" s="417" t="s">
        <v>247</v>
      </c>
      <c r="C41" s="346"/>
      <c r="D41" s="372">
        <f>E41+G41</f>
        <v>58</v>
      </c>
      <c r="E41" s="372">
        <v>58</v>
      </c>
      <c r="F41" s="372">
        <v>54.4</v>
      </c>
      <c r="G41" s="372">
        <v>0</v>
      </c>
    </row>
    <row r="42" spans="1:9" ht="19.5" customHeight="1" x14ac:dyDescent="0.25">
      <c r="A42" s="241" t="s">
        <v>19</v>
      </c>
      <c r="B42" s="625" t="s">
        <v>431</v>
      </c>
      <c r="C42" s="6"/>
      <c r="D42" s="367">
        <f>E42+G42</f>
        <v>1627.5340000000001</v>
      </c>
      <c r="E42" s="367">
        <f>+E43+E46</f>
        <v>1258.078</v>
      </c>
      <c r="F42" s="367">
        <f>+F43+F46</f>
        <v>123.17400000000001</v>
      </c>
      <c r="G42" s="367">
        <f>+G43+G46</f>
        <v>369.45600000000002</v>
      </c>
    </row>
    <row r="43" spans="1:9" ht="26.4" x14ac:dyDescent="0.25">
      <c r="A43" s="241" t="s">
        <v>20</v>
      </c>
      <c r="B43" s="429" t="s">
        <v>101</v>
      </c>
      <c r="C43" s="352" t="s">
        <v>132</v>
      </c>
      <c r="D43" s="367">
        <f>E43+G42</f>
        <v>1604.884</v>
      </c>
      <c r="E43" s="367">
        <f>E44+E45</f>
        <v>1235.4279999999999</v>
      </c>
      <c r="F43" s="367">
        <f>F44+F45</f>
        <v>100.92400000000001</v>
      </c>
      <c r="G43" s="367">
        <f>G44+G45</f>
        <v>369.45600000000002</v>
      </c>
    </row>
    <row r="44" spans="1:9" x14ac:dyDescent="0.25">
      <c r="A44" s="342" t="s">
        <v>93</v>
      </c>
      <c r="B44" s="417" t="s">
        <v>247</v>
      </c>
      <c r="C44" s="347"/>
      <c r="D44" s="367">
        <f>E44+G44</f>
        <v>1130.2840000000001</v>
      </c>
      <c r="E44" s="372">
        <v>760.82799999999997</v>
      </c>
      <c r="F44" s="372">
        <v>89.524000000000001</v>
      </c>
      <c r="G44" s="372">
        <v>369.45600000000002</v>
      </c>
    </row>
    <row r="45" spans="1:9" x14ac:dyDescent="0.25">
      <c r="A45" s="342" t="s">
        <v>94</v>
      </c>
      <c r="B45" s="426" t="s">
        <v>169</v>
      </c>
      <c r="C45" s="348"/>
      <c r="D45" s="367">
        <f>E45+G45</f>
        <v>474.6</v>
      </c>
      <c r="E45" s="372">
        <v>474.6</v>
      </c>
      <c r="F45" s="372">
        <v>11.4</v>
      </c>
      <c r="G45" s="372">
        <v>0</v>
      </c>
    </row>
    <row r="46" spans="1:9" s="29" customFormat="1" ht="38.25" customHeight="1" x14ac:dyDescent="0.25">
      <c r="A46" s="430" t="s">
        <v>546</v>
      </c>
      <c r="B46" s="399" t="s">
        <v>102</v>
      </c>
      <c r="C46" s="824" t="s">
        <v>134</v>
      </c>
      <c r="D46" s="274">
        <f>+D47+D48</f>
        <v>22.650000000000002</v>
      </c>
      <c r="E46" s="274">
        <f>+E47+E48</f>
        <v>22.650000000000002</v>
      </c>
      <c r="F46" s="274">
        <f>+F47+F48</f>
        <v>22.25</v>
      </c>
      <c r="G46" s="274">
        <f>+G47+G48</f>
        <v>0</v>
      </c>
    </row>
    <row r="47" spans="1:9" s="29" customFormat="1" x14ac:dyDescent="0.25">
      <c r="A47" s="431"/>
      <c r="B47" s="432" t="s">
        <v>169</v>
      </c>
      <c r="C47" s="825"/>
      <c r="D47" s="117">
        <f>+E47+G47</f>
        <v>17.600000000000001</v>
      </c>
      <c r="E47" s="384">
        <v>17.600000000000001</v>
      </c>
      <c r="F47" s="387">
        <v>17.3</v>
      </c>
      <c r="G47" s="387">
        <v>0</v>
      </c>
      <c r="I47" s="340"/>
    </row>
    <row r="48" spans="1:9" s="29" customFormat="1" x14ac:dyDescent="0.25">
      <c r="A48" s="433"/>
      <c r="B48" s="434" t="s">
        <v>247</v>
      </c>
      <c r="C48" s="173"/>
      <c r="D48" s="117">
        <f>+E48+G48</f>
        <v>5.05</v>
      </c>
      <c r="E48" s="384">
        <v>5.05</v>
      </c>
      <c r="F48" s="387">
        <v>4.95</v>
      </c>
      <c r="G48" s="387">
        <v>0</v>
      </c>
    </row>
    <row r="49" spans="1:7" x14ac:dyDescent="0.25">
      <c r="A49" s="241" t="s">
        <v>21</v>
      </c>
      <c r="B49" s="625" t="s">
        <v>22</v>
      </c>
      <c r="C49" s="353"/>
      <c r="D49" s="367">
        <f>D50</f>
        <v>153.43</v>
      </c>
      <c r="E49" s="367">
        <f>E50</f>
        <v>141.43</v>
      </c>
      <c r="F49" s="367">
        <f>F50</f>
        <v>55</v>
      </c>
      <c r="G49" s="367">
        <f>G50</f>
        <v>12</v>
      </c>
    </row>
    <row r="50" spans="1:7" ht="26.4" x14ac:dyDescent="0.25">
      <c r="A50" s="241" t="s">
        <v>23</v>
      </c>
      <c r="B50" s="161" t="s">
        <v>179</v>
      </c>
      <c r="C50" s="6" t="s">
        <v>136</v>
      </c>
      <c r="D50" s="367">
        <f>D51+D52</f>
        <v>153.43</v>
      </c>
      <c r="E50" s="367">
        <f>E51+E52</f>
        <v>141.43</v>
      </c>
      <c r="F50" s="367">
        <f>F51+F52</f>
        <v>55</v>
      </c>
      <c r="G50" s="367">
        <f>G51+G52</f>
        <v>12</v>
      </c>
    </row>
    <row r="51" spans="1:7" x14ac:dyDescent="0.25">
      <c r="A51" s="342" t="s">
        <v>95</v>
      </c>
      <c r="B51" s="426" t="s">
        <v>169</v>
      </c>
      <c r="C51" s="348"/>
      <c r="D51" s="371">
        <f>E51+G51</f>
        <v>124.23</v>
      </c>
      <c r="E51" s="372">
        <v>124.23</v>
      </c>
      <c r="F51" s="372">
        <v>38.700000000000003</v>
      </c>
      <c r="G51" s="372">
        <v>0</v>
      </c>
    </row>
    <row r="52" spans="1:7" x14ac:dyDescent="0.25">
      <c r="A52" s="342" t="s">
        <v>314</v>
      </c>
      <c r="B52" s="417" t="s">
        <v>247</v>
      </c>
      <c r="C52" s="362"/>
      <c r="D52" s="371">
        <f>E52+G52</f>
        <v>29.2</v>
      </c>
      <c r="E52" s="372">
        <v>17.2</v>
      </c>
      <c r="F52" s="372">
        <v>16.3</v>
      </c>
      <c r="G52" s="372">
        <v>12</v>
      </c>
    </row>
    <row r="53" spans="1:7" x14ac:dyDescent="0.25">
      <c r="A53" s="241" t="s">
        <v>24</v>
      </c>
      <c r="B53" s="624" t="s">
        <v>348</v>
      </c>
      <c r="C53" s="359"/>
      <c r="D53" s="367">
        <f>D55+D56+D57</f>
        <v>907.75900000000001</v>
      </c>
      <c r="E53" s="367">
        <f>E55+E56+E57</f>
        <v>900.25900000000001</v>
      </c>
      <c r="F53" s="367">
        <f>F55+F56+F57</f>
        <v>778.17200000000003</v>
      </c>
      <c r="G53" s="367">
        <f>G55+G56+G57</f>
        <v>7.5</v>
      </c>
    </row>
    <row r="54" spans="1:7" x14ac:dyDescent="0.25">
      <c r="A54" s="342" t="s">
        <v>25</v>
      </c>
      <c r="B54" s="416" t="s">
        <v>166</v>
      </c>
      <c r="C54" s="358" t="s">
        <v>130</v>
      </c>
      <c r="D54" s="367">
        <f>E54+G54</f>
        <v>907.75900000000001</v>
      </c>
      <c r="E54" s="367">
        <f>E55+E56+E57</f>
        <v>900.25900000000001</v>
      </c>
      <c r="F54" s="367">
        <f>F55+F56+F57</f>
        <v>778.17200000000003</v>
      </c>
      <c r="G54" s="367">
        <f>G55+G56+G57</f>
        <v>7.5</v>
      </c>
    </row>
    <row r="55" spans="1:7" x14ac:dyDescent="0.25">
      <c r="A55" s="342" t="s">
        <v>96</v>
      </c>
      <c r="B55" s="417" t="s">
        <v>247</v>
      </c>
      <c r="C55" s="360"/>
      <c r="D55" s="371">
        <f>E55+G55</f>
        <v>479.13499999999999</v>
      </c>
      <c r="E55" s="372">
        <v>471.63499999999999</v>
      </c>
      <c r="F55" s="372">
        <v>417.36900000000003</v>
      </c>
      <c r="G55" s="372">
        <v>7.5</v>
      </c>
    </row>
    <row r="56" spans="1:7" x14ac:dyDescent="0.25">
      <c r="A56" s="342" t="s">
        <v>180</v>
      </c>
      <c r="B56" s="420" t="s">
        <v>418</v>
      </c>
      <c r="C56" s="361"/>
      <c r="D56" s="371">
        <f>E56+G56</f>
        <v>375.6</v>
      </c>
      <c r="E56" s="372">
        <v>375.6</v>
      </c>
      <c r="F56" s="372">
        <v>360.803</v>
      </c>
      <c r="G56" s="372">
        <v>0</v>
      </c>
    </row>
    <row r="57" spans="1:7" x14ac:dyDescent="0.25">
      <c r="A57" s="342" t="s">
        <v>181</v>
      </c>
      <c r="B57" s="424" t="s">
        <v>319</v>
      </c>
      <c r="C57" s="362"/>
      <c r="D57" s="371">
        <f>E57+G57</f>
        <v>53.024000000000001</v>
      </c>
      <c r="E57" s="372">
        <v>53.024000000000001</v>
      </c>
      <c r="F57" s="372">
        <v>0</v>
      </c>
      <c r="G57" s="372">
        <v>0</v>
      </c>
    </row>
    <row r="58" spans="1:7" ht="26.4" x14ac:dyDescent="0.25">
      <c r="A58" s="241" t="s">
        <v>26</v>
      </c>
      <c r="B58" s="626" t="s">
        <v>241</v>
      </c>
      <c r="C58" s="6"/>
      <c r="D58" s="367">
        <f>D60+D61+D62</f>
        <v>396.50600000000003</v>
      </c>
      <c r="E58" s="367">
        <f>E60+E61+E62</f>
        <v>388.18100000000004</v>
      </c>
      <c r="F58" s="367">
        <f>F60+F61+F62</f>
        <v>331.64299999999997</v>
      </c>
      <c r="G58" s="367">
        <f>G60+G61+G62</f>
        <v>8.3249999999999993</v>
      </c>
    </row>
    <row r="59" spans="1:7" x14ac:dyDescent="0.25">
      <c r="A59" s="342" t="s">
        <v>27</v>
      </c>
      <c r="B59" s="416" t="s">
        <v>166</v>
      </c>
      <c r="C59" s="358" t="s">
        <v>130</v>
      </c>
      <c r="D59" s="367">
        <f>E59+G59</f>
        <v>396.50600000000003</v>
      </c>
      <c r="E59" s="367">
        <f>E60+E61+E62</f>
        <v>388.18100000000004</v>
      </c>
      <c r="F59" s="367">
        <f>F60+F61+F62</f>
        <v>331.64299999999997</v>
      </c>
      <c r="G59" s="367">
        <f>G60+G61+G62</f>
        <v>8.3249999999999993</v>
      </c>
    </row>
    <row r="60" spans="1:7" x14ac:dyDescent="0.25">
      <c r="A60" s="342" t="s">
        <v>97</v>
      </c>
      <c r="B60" s="426" t="s">
        <v>247</v>
      </c>
      <c r="C60" s="360"/>
      <c r="D60" s="371">
        <f>E60+G60</f>
        <v>359.42099999999999</v>
      </c>
      <c r="E60" s="372">
        <v>355.096</v>
      </c>
      <c r="F60" s="372">
        <v>313.64299999999997</v>
      </c>
      <c r="G60" s="372">
        <v>4.3250000000000002</v>
      </c>
    </row>
    <row r="61" spans="1:7" x14ac:dyDescent="0.25">
      <c r="A61" s="342" t="s">
        <v>182</v>
      </c>
      <c r="B61" s="420" t="s">
        <v>418</v>
      </c>
      <c r="C61" s="361"/>
      <c r="D61" s="371">
        <f>E61+G61</f>
        <v>18.3</v>
      </c>
      <c r="E61" s="372">
        <v>18.3</v>
      </c>
      <c r="F61" s="372">
        <v>18</v>
      </c>
      <c r="G61" s="372">
        <v>0</v>
      </c>
    </row>
    <row r="62" spans="1:7" x14ac:dyDescent="0.25">
      <c r="A62" s="342" t="s">
        <v>257</v>
      </c>
      <c r="B62" s="424" t="s">
        <v>319</v>
      </c>
      <c r="C62" s="362"/>
      <c r="D62" s="371">
        <f>E62+G62</f>
        <v>18.785</v>
      </c>
      <c r="E62" s="372">
        <v>14.785</v>
      </c>
      <c r="F62" s="372">
        <v>0</v>
      </c>
      <c r="G62" s="372">
        <v>4</v>
      </c>
    </row>
    <row r="63" spans="1:7" x14ac:dyDescent="0.25">
      <c r="A63" s="241" t="s">
        <v>28</v>
      </c>
      <c r="B63" s="624" t="s">
        <v>388</v>
      </c>
      <c r="C63" s="359"/>
      <c r="D63" s="367">
        <f>D65+D66+D67</f>
        <v>2048.8869999999997</v>
      </c>
      <c r="E63" s="367">
        <f>E65+E66+E67</f>
        <v>2039.587</v>
      </c>
      <c r="F63" s="367">
        <f>F65+F66+F67</f>
        <v>1727.7549999999999</v>
      </c>
      <c r="G63" s="367">
        <f>G65+G66+G67</f>
        <v>9.3000000000000007</v>
      </c>
    </row>
    <row r="64" spans="1:7" x14ac:dyDescent="0.25">
      <c r="A64" s="241" t="s">
        <v>29</v>
      </c>
      <c r="B64" s="416" t="s">
        <v>166</v>
      </c>
      <c r="C64" s="358" t="s">
        <v>130</v>
      </c>
      <c r="D64" s="367">
        <f>E64+G64</f>
        <v>2048.8870000000002</v>
      </c>
      <c r="E64" s="367">
        <f>E65+E66+E67</f>
        <v>2039.587</v>
      </c>
      <c r="F64" s="367">
        <f>F65+F66+F67</f>
        <v>1727.7549999999999</v>
      </c>
      <c r="G64" s="367">
        <f>G65+G66+G67</f>
        <v>9.3000000000000007</v>
      </c>
    </row>
    <row r="65" spans="1:11" x14ac:dyDescent="0.25">
      <c r="A65" s="342" t="s">
        <v>98</v>
      </c>
      <c r="B65" s="417" t="s">
        <v>247</v>
      </c>
      <c r="C65" s="360"/>
      <c r="D65" s="367">
        <f>E65+G65</f>
        <v>602.36599999999999</v>
      </c>
      <c r="E65" s="372">
        <v>598.56600000000003</v>
      </c>
      <c r="F65" s="372">
        <v>391.755</v>
      </c>
      <c r="G65" s="372">
        <v>3.8</v>
      </c>
    </row>
    <row r="66" spans="1:11" x14ac:dyDescent="0.25">
      <c r="A66" s="342" t="s">
        <v>183</v>
      </c>
      <c r="B66" s="420" t="s">
        <v>418</v>
      </c>
      <c r="C66" s="361"/>
      <c r="D66" s="367">
        <f>E66+G66</f>
        <v>1399.05</v>
      </c>
      <c r="E66" s="372">
        <v>1393.55</v>
      </c>
      <c r="F66" s="372">
        <v>1332.7</v>
      </c>
      <c r="G66" s="372">
        <v>5.5</v>
      </c>
    </row>
    <row r="67" spans="1:11" x14ac:dyDescent="0.25">
      <c r="A67" s="342" t="s">
        <v>184</v>
      </c>
      <c r="B67" s="424" t="s">
        <v>319</v>
      </c>
      <c r="C67" s="362"/>
      <c r="D67" s="367">
        <f>E67+G67</f>
        <v>47.470999999999997</v>
      </c>
      <c r="E67" s="372">
        <v>47.470999999999997</v>
      </c>
      <c r="F67" s="372">
        <v>3.3</v>
      </c>
      <c r="G67" s="372">
        <v>0</v>
      </c>
      <c r="K67" s="12"/>
    </row>
    <row r="68" spans="1:11" x14ac:dyDescent="0.25">
      <c r="A68" s="241" t="s">
        <v>30</v>
      </c>
      <c r="B68" s="624" t="s">
        <v>396</v>
      </c>
      <c r="C68" s="359"/>
      <c r="D68" s="367">
        <f>D69</f>
        <v>1192.4879999999998</v>
      </c>
      <c r="E68" s="367">
        <f>E69</f>
        <v>1172.94</v>
      </c>
      <c r="F68" s="367">
        <f>F69</f>
        <v>1021.3630000000001</v>
      </c>
      <c r="G68" s="367">
        <f>G69</f>
        <v>19.547999999999998</v>
      </c>
    </row>
    <row r="69" spans="1:11" x14ac:dyDescent="0.25">
      <c r="A69" s="241" t="s">
        <v>31</v>
      </c>
      <c r="B69" s="416" t="s">
        <v>166</v>
      </c>
      <c r="C69" s="358" t="s">
        <v>130</v>
      </c>
      <c r="D69" s="367">
        <f>D70+D71+D72</f>
        <v>1192.4879999999998</v>
      </c>
      <c r="E69" s="367">
        <f>E70+E71+E72</f>
        <v>1172.94</v>
      </c>
      <c r="F69" s="367">
        <f>F70+F71+F72</f>
        <v>1021.3630000000001</v>
      </c>
      <c r="G69" s="367">
        <f>G70+G71+G72</f>
        <v>19.547999999999998</v>
      </c>
    </row>
    <row r="70" spans="1:11" x14ac:dyDescent="0.25">
      <c r="A70" s="342" t="s">
        <v>99</v>
      </c>
      <c r="B70" s="417" t="s">
        <v>247</v>
      </c>
      <c r="C70" s="360"/>
      <c r="D70" s="371">
        <f>E70+G70</f>
        <v>495.93799999999999</v>
      </c>
      <c r="E70" s="372">
        <v>476.39</v>
      </c>
      <c r="F70" s="372">
        <v>356.41800000000001</v>
      </c>
      <c r="G70" s="372">
        <v>19.547999999999998</v>
      </c>
    </row>
    <row r="71" spans="1:11" x14ac:dyDescent="0.25">
      <c r="A71" s="342" t="s">
        <v>185</v>
      </c>
      <c r="B71" s="420" t="s">
        <v>418</v>
      </c>
      <c r="C71" s="361"/>
      <c r="D71" s="371">
        <f>E71+G71</f>
        <v>689.55</v>
      </c>
      <c r="E71" s="372">
        <v>689.55</v>
      </c>
      <c r="F71" s="372">
        <v>664.94500000000005</v>
      </c>
      <c r="G71" s="372">
        <v>0</v>
      </c>
    </row>
    <row r="72" spans="1:11" x14ac:dyDescent="0.25">
      <c r="A72" s="342" t="s">
        <v>226</v>
      </c>
      <c r="B72" s="424" t="s">
        <v>319</v>
      </c>
      <c r="C72" s="361"/>
      <c r="D72" s="371">
        <f>E72+G72</f>
        <v>7</v>
      </c>
      <c r="E72" s="372">
        <v>7</v>
      </c>
      <c r="F72" s="372">
        <v>0</v>
      </c>
      <c r="G72" s="372">
        <v>0</v>
      </c>
    </row>
    <row r="73" spans="1:11" x14ac:dyDescent="0.25">
      <c r="A73" s="241" t="s">
        <v>32</v>
      </c>
      <c r="B73" s="624" t="s">
        <v>4</v>
      </c>
      <c r="C73" s="363"/>
      <c r="D73" s="367">
        <f>D74</f>
        <v>479.68899999999996</v>
      </c>
      <c r="E73" s="367">
        <f>E74</f>
        <v>479.68899999999996</v>
      </c>
      <c r="F73" s="367">
        <f>F74</f>
        <v>427.33500000000004</v>
      </c>
      <c r="G73" s="367">
        <f>G74</f>
        <v>0</v>
      </c>
    </row>
    <row r="74" spans="1:11" x14ac:dyDescent="0.25">
      <c r="A74" s="241" t="s">
        <v>186</v>
      </c>
      <c r="B74" s="415" t="s">
        <v>166</v>
      </c>
      <c r="C74" s="6" t="s">
        <v>130</v>
      </c>
      <c r="D74" s="366">
        <f>D75+D76+D77</f>
        <v>479.68899999999996</v>
      </c>
      <c r="E74" s="366">
        <f>E75+E76+E77</f>
        <v>479.68899999999996</v>
      </c>
      <c r="F74" s="366">
        <f>F75+F76+F77</f>
        <v>427.33500000000004</v>
      </c>
      <c r="G74" s="366">
        <f>G75+G76+G77</f>
        <v>0</v>
      </c>
    </row>
    <row r="75" spans="1:11" x14ac:dyDescent="0.25">
      <c r="A75" s="342" t="s">
        <v>187</v>
      </c>
      <c r="B75" s="417" t="s">
        <v>247</v>
      </c>
      <c r="C75" s="13"/>
      <c r="D75" s="371">
        <f>E75+G75</f>
        <v>155.75899999999999</v>
      </c>
      <c r="E75" s="372">
        <v>155.75899999999999</v>
      </c>
      <c r="F75" s="372">
        <v>118.372</v>
      </c>
      <c r="G75" s="372">
        <v>0</v>
      </c>
    </row>
    <row r="76" spans="1:11" x14ac:dyDescent="0.25">
      <c r="A76" s="342" t="s">
        <v>188</v>
      </c>
      <c r="B76" s="420" t="s">
        <v>418</v>
      </c>
      <c r="C76" s="13"/>
      <c r="D76" s="371">
        <f>E76+G76</f>
        <v>319.3</v>
      </c>
      <c r="E76" s="372">
        <v>319.3</v>
      </c>
      <c r="F76" s="372">
        <v>308.96300000000002</v>
      </c>
      <c r="G76" s="372">
        <v>0</v>
      </c>
    </row>
    <row r="77" spans="1:11" x14ac:dyDescent="0.25">
      <c r="A77" s="342" t="s">
        <v>189</v>
      </c>
      <c r="B77" s="424" t="s">
        <v>319</v>
      </c>
      <c r="C77" s="13"/>
      <c r="D77" s="371">
        <f>E77+G77</f>
        <v>4.63</v>
      </c>
      <c r="E77" s="372">
        <v>4.63</v>
      </c>
      <c r="F77" s="372">
        <v>0</v>
      </c>
      <c r="G77" s="372">
        <v>0</v>
      </c>
    </row>
    <row r="78" spans="1:11" x14ac:dyDescent="0.25">
      <c r="A78" s="241" t="s">
        <v>33</v>
      </c>
      <c r="B78" s="624" t="s">
        <v>353</v>
      </c>
      <c r="C78" s="706"/>
      <c r="D78" s="707">
        <f>E78+G78</f>
        <v>3721.0640000000003</v>
      </c>
      <c r="E78" s="627">
        <f>E79</f>
        <v>3692.2160000000003</v>
      </c>
      <c r="F78" s="627">
        <f>F79</f>
        <v>3176.4530000000004</v>
      </c>
      <c r="G78" s="627">
        <f>G79</f>
        <v>28.847999999999999</v>
      </c>
    </row>
    <row r="79" spans="1:11" x14ac:dyDescent="0.25">
      <c r="A79" s="241" t="s">
        <v>34</v>
      </c>
      <c r="B79" s="416" t="s">
        <v>166</v>
      </c>
      <c r="C79" s="358" t="s">
        <v>130</v>
      </c>
      <c r="D79" s="366">
        <f>D80+D81+D82</f>
        <v>3721.0640000000003</v>
      </c>
      <c r="E79" s="367">
        <f>E80+E81+E82</f>
        <v>3692.2160000000003</v>
      </c>
      <c r="F79" s="367">
        <f>F80+F81+F82</f>
        <v>3176.4530000000004</v>
      </c>
      <c r="G79" s="367">
        <f>G80+G81+G82</f>
        <v>28.847999999999999</v>
      </c>
    </row>
    <row r="80" spans="1:11" x14ac:dyDescent="0.25">
      <c r="A80" s="342" t="s">
        <v>361</v>
      </c>
      <c r="B80" s="417" t="s">
        <v>247</v>
      </c>
      <c r="C80" s="360"/>
      <c r="D80" s="371">
        <f t="shared" ref="D80:D86" si="3">E80+G80</f>
        <v>1254.0630000000001</v>
      </c>
      <c r="E80" s="371">
        <f t="shared" ref="E80:G82" si="4">E65+E70+E75</f>
        <v>1230.7150000000001</v>
      </c>
      <c r="F80" s="371">
        <f>F65+F70+F75</f>
        <v>866.54499999999996</v>
      </c>
      <c r="G80" s="371">
        <f t="shared" si="4"/>
        <v>23.347999999999999</v>
      </c>
    </row>
    <row r="81" spans="1:7" x14ac:dyDescent="0.25">
      <c r="A81" s="342" t="s">
        <v>362</v>
      </c>
      <c r="B81" s="420" t="s">
        <v>418</v>
      </c>
      <c r="C81" s="361"/>
      <c r="D81" s="371">
        <f t="shared" si="3"/>
        <v>2407.9</v>
      </c>
      <c r="E81" s="371">
        <f t="shared" si="4"/>
        <v>2402.4</v>
      </c>
      <c r="F81" s="371">
        <f t="shared" si="4"/>
        <v>2306.6080000000002</v>
      </c>
      <c r="G81" s="371">
        <f t="shared" si="4"/>
        <v>5.5</v>
      </c>
    </row>
    <row r="82" spans="1:7" x14ac:dyDescent="0.25">
      <c r="A82" s="342" t="s">
        <v>363</v>
      </c>
      <c r="B82" s="424" t="s">
        <v>251</v>
      </c>
      <c r="C82" s="362"/>
      <c r="D82" s="371">
        <f t="shared" si="3"/>
        <v>59.100999999999999</v>
      </c>
      <c r="E82" s="371">
        <f t="shared" si="4"/>
        <v>59.100999999999999</v>
      </c>
      <c r="F82" s="371">
        <f t="shared" si="4"/>
        <v>3.3</v>
      </c>
      <c r="G82" s="371">
        <f t="shared" si="4"/>
        <v>0</v>
      </c>
    </row>
    <row r="83" spans="1:7" x14ac:dyDescent="0.25">
      <c r="A83" s="241" t="s">
        <v>35</v>
      </c>
      <c r="B83" s="624" t="s">
        <v>5</v>
      </c>
      <c r="C83" s="359"/>
      <c r="D83" s="367">
        <f t="shared" si="3"/>
        <v>178.34300000000002</v>
      </c>
      <c r="E83" s="367">
        <f>E84</f>
        <v>174.44300000000001</v>
      </c>
      <c r="F83" s="367">
        <f>F84</f>
        <v>125.22799999999999</v>
      </c>
      <c r="G83" s="367">
        <f>G84</f>
        <v>3.9</v>
      </c>
    </row>
    <row r="84" spans="1:7" x14ac:dyDescent="0.25">
      <c r="A84" s="241" t="s">
        <v>36</v>
      </c>
      <c r="B84" s="435" t="s">
        <v>166</v>
      </c>
      <c r="C84" s="812" t="s">
        <v>130</v>
      </c>
      <c r="D84" s="367">
        <f t="shared" si="3"/>
        <v>178.34300000000002</v>
      </c>
      <c r="E84" s="367">
        <f>E85+E86</f>
        <v>174.44300000000001</v>
      </c>
      <c r="F84" s="367">
        <f>F85+F86</f>
        <v>125.22799999999999</v>
      </c>
      <c r="G84" s="367">
        <f>G85+G86</f>
        <v>3.9</v>
      </c>
    </row>
    <row r="85" spans="1:7" x14ac:dyDescent="0.25">
      <c r="A85" s="342">
        <v>149.19999999999999</v>
      </c>
      <c r="B85" s="417" t="s">
        <v>247</v>
      </c>
      <c r="C85" s="813"/>
      <c r="D85" s="372">
        <f t="shared" si="3"/>
        <v>174.84300000000002</v>
      </c>
      <c r="E85" s="372">
        <v>170.94300000000001</v>
      </c>
      <c r="F85" s="372">
        <v>125.22799999999999</v>
      </c>
      <c r="G85" s="372">
        <v>3.9</v>
      </c>
    </row>
    <row r="86" spans="1:7" x14ac:dyDescent="0.25">
      <c r="A86" s="342" t="s">
        <v>190</v>
      </c>
      <c r="B86" s="424" t="s">
        <v>319</v>
      </c>
      <c r="C86" s="819"/>
      <c r="D86" s="372">
        <f t="shared" si="3"/>
        <v>3.5</v>
      </c>
      <c r="E86" s="372">
        <v>3.5</v>
      </c>
      <c r="F86" s="372">
        <v>0</v>
      </c>
      <c r="G86" s="372">
        <v>0</v>
      </c>
    </row>
    <row r="87" spans="1:7" x14ac:dyDescent="0.25">
      <c r="A87" s="241" t="s">
        <v>37</v>
      </c>
      <c r="B87" s="624" t="s">
        <v>44</v>
      </c>
      <c r="C87" s="6"/>
      <c r="D87" s="367">
        <f>D89+D90</f>
        <v>332.54700000000003</v>
      </c>
      <c r="E87" s="367">
        <f>E89+E90</f>
        <v>332.54700000000003</v>
      </c>
      <c r="F87" s="367">
        <f>F89+F90</f>
        <v>244.1</v>
      </c>
      <c r="G87" s="367">
        <f>G89+G90</f>
        <v>0</v>
      </c>
    </row>
    <row r="88" spans="1:7" x14ac:dyDescent="0.25">
      <c r="A88" s="241" t="s">
        <v>38</v>
      </c>
      <c r="B88" s="416" t="s">
        <v>166</v>
      </c>
      <c r="C88" s="358" t="s">
        <v>130</v>
      </c>
      <c r="D88" s="367">
        <f>D89+D90</f>
        <v>332.54700000000003</v>
      </c>
      <c r="E88" s="367">
        <f>E89+E90</f>
        <v>332.54700000000003</v>
      </c>
      <c r="F88" s="367">
        <f>F89+F90</f>
        <v>244.1</v>
      </c>
      <c r="G88" s="367">
        <f>G89+G90</f>
        <v>0</v>
      </c>
    </row>
    <row r="89" spans="1:7" x14ac:dyDescent="0.25">
      <c r="A89" s="342" t="s">
        <v>111</v>
      </c>
      <c r="B89" s="417" t="s">
        <v>247</v>
      </c>
      <c r="C89" s="363"/>
      <c r="D89" s="372">
        <f>E89+G89</f>
        <v>329.54700000000003</v>
      </c>
      <c r="E89" s="372">
        <v>329.54700000000003</v>
      </c>
      <c r="F89" s="372">
        <v>244.1</v>
      </c>
      <c r="G89" s="372">
        <v>0</v>
      </c>
    </row>
    <row r="90" spans="1:7" x14ac:dyDescent="0.25">
      <c r="A90" s="342" t="s">
        <v>191</v>
      </c>
      <c r="B90" s="424" t="s">
        <v>319</v>
      </c>
      <c r="C90" s="363"/>
      <c r="D90" s="372">
        <f>E90+G90</f>
        <v>3</v>
      </c>
      <c r="E90" s="372">
        <v>3</v>
      </c>
      <c r="F90" s="372">
        <v>0</v>
      </c>
      <c r="G90" s="372">
        <v>0</v>
      </c>
    </row>
    <row r="91" spans="1:7" ht="26.4" x14ac:dyDescent="0.25">
      <c r="A91" s="241" t="s">
        <v>39</v>
      </c>
      <c r="B91" s="626" t="s">
        <v>295</v>
      </c>
      <c r="C91" s="14"/>
      <c r="D91" s="367">
        <f>D93+D94</f>
        <v>219.696</v>
      </c>
      <c r="E91" s="367">
        <f>E93+E94</f>
        <v>204.096</v>
      </c>
      <c r="F91" s="367">
        <f>F93+F94</f>
        <v>165.33799999999999</v>
      </c>
      <c r="G91" s="367">
        <f>G93+G94</f>
        <v>15.6</v>
      </c>
    </row>
    <row r="92" spans="1:7" x14ac:dyDescent="0.25">
      <c r="A92" s="241" t="s">
        <v>40</v>
      </c>
      <c r="B92" s="416" t="s">
        <v>166</v>
      </c>
      <c r="C92" s="358" t="s">
        <v>130</v>
      </c>
      <c r="D92" s="367">
        <f>D93+D94</f>
        <v>219.696</v>
      </c>
      <c r="E92" s="367">
        <f>E93+E94</f>
        <v>204.096</v>
      </c>
      <c r="F92" s="367">
        <f>F93+F94</f>
        <v>165.33799999999999</v>
      </c>
      <c r="G92" s="367">
        <f>G93+G94</f>
        <v>15.6</v>
      </c>
    </row>
    <row r="93" spans="1:7" x14ac:dyDescent="0.25">
      <c r="A93" s="342" t="s">
        <v>112</v>
      </c>
      <c r="B93" s="417" t="s">
        <v>247</v>
      </c>
      <c r="C93" s="360"/>
      <c r="D93" s="371">
        <f>E93+G93</f>
        <v>219.196</v>
      </c>
      <c r="E93" s="372">
        <v>203.596</v>
      </c>
      <c r="F93" s="372">
        <v>165.33799999999999</v>
      </c>
      <c r="G93" s="372">
        <v>15.6</v>
      </c>
    </row>
    <row r="94" spans="1:7" x14ac:dyDescent="0.25">
      <c r="A94" s="342" t="s">
        <v>192</v>
      </c>
      <c r="B94" s="424" t="s">
        <v>319</v>
      </c>
      <c r="C94" s="362"/>
      <c r="D94" s="371">
        <f>E94+G94</f>
        <v>0.5</v>
      </c>
      <c r="E94" s="372">
        <v>0.5</v>
      </c>
      <c r="F94" s="372">
        <v>0</v>
      </c>
      <c r="G94" s="372">
        <v>0</v>
      </c>
    </row>
    <row r="95" spans="1:7" x14ac:dyDescent="0.25">
      <c r="A95" s="241" t="s">
        <v>41</v>
      </c>
      <c r="B95" s="624" t="s">
        <v>50</v>
      </c>
      <c r="C95" s="359"/>
      <c r="D95" s="367">
        <f>D96+D98+D101+D104+D106</f>
        <v>89.010000000000019</v>
      </c>
      <c r="E95" s="367">
        <f>E96+E98+E101+E104+E106</f>
        <v>89.010000000000019</v>
      </c>
      <c r="F95" s="367">
        <f>F96+F98+F101+F104+F106</f>
        <v>56.6</v>
      </c>
      <c r="G95" s="367">
        <f>G96+G98+G101+G104+G106</f>
        <v>0</v>
      </c>
    </row>
    <row r="96" spans="1:7" x14ac:dyDescent="0.25">
      <c r="A96" s="241" t="s">
        <v>42</v>
      </c>
      <c r="B96" s="427" t="s">
        <v>100</v>
      </c>
      <c r="C96" s="6" t="s">
        <v>130</v>
      </c>
      <c r="D96" s="367">
        <f>D97</f>
        <v>2.7</v>
      </c>
      <c r="E96" s="367">
        <f>E97</f>
        <v>2.7</v>
      </c>
      <c r="F96" s="367">
        <f>F97</f>
        <v>0</v>
      </c>
      <c r="G96" s="367">
        <f>G97</f>
        <v>0</v>
      </c>
    </row>
    <row r="97" spans="1:7" x14ac:dyDescent="0.25">
      <c r="A97" s="436" t="s">
        <v>113</v>
      </c>
      <c r="B97" s="417" t="s">
        <v>247</v>
      </c>
      <c r="C97" s="363"/>
      <c r="D97" s="372">
        <f>E97+G97</f>
        <v>2.7</v>
      </c>
      <c r="E97" s="372">
        <v>2.7</v>
      </c>
      <c r="F97" s="372">
        <v>0</v>
      </c>
      <c r="G97" s="372">
        <v>0</v>
      </c>
    </row>
    <row r="98" spans="1:7" ht="39.6" x14ac:dyDescent="0.25">
      <c r="A98" s="241" t="s">
        <v>222</v>
      </c>
      <c r="B98" s="437" t="s">
        <v>102</v>
      </c>
      <c r="C98" s="364" t="s">
        <v>134</v>
      </c>
      <c r="D98" s="367">
        <f>D99+D100</f>
        <v>72.600000000000009</v>
      </c>
      <c r="E98" s="367">
        <f>E99+E100</f>
        <v>72.600000000000009</v>
      </c>
      <c r="F98" s="367">
        <f>F99+F100</f>
        <v>49.2</v>
      </c>
      <c r="G98" s="367">
        <f>G99+G100</f>
        <v>0</v>
      </c>
    </row>
    <row r="99" spans="1:7" x14ac:dyDescent="0.25">
      <c r="A99" s="342" t="s">
        <v>364</v>
      </c>
      <c r="B99" s="426" t="s">
        <v>247</v>
      </c>
      <c r="C99" s="360"/>
      <c r="D99" s="371">
        <f t="shared" ref="D99:D107" si="5">E99+G99</f>
        <v>72.400000000000006</v>
      </c>
      <c r="E99" s="372">
        <v>72.400000000000006</v>
      </c>
      <c r="F99" s="372">
        <v>49.2</v>
      </c>
      <c r="G99" s="372">
        <v>0</v>
      </c>
    </row>
    <row r="100" spans="1:7" x14ac:dyDescent="0.25">
      <c r="A100" s="342" t="s">
        <v>365</v>
      </c>
      <c r="B100" s="424" t="s">
        <v>319</v>
      </c>
      <c r="C100" s="13"/>
      <c r="D100" s="371">
        <f>E100+G100</f>
        <v>0.2</v>
      </c>
      <c r="E100" s="372">
        <v>0.2</v>
      </c>
      <c r="F100" s="372">
        <v>0</v>
      </c>
      <c r="G100" s="372">
        <v>0</v>
      </c>
    </row>
    <row r="101" spans="1:7" ht="26.4" x14ac:dyDescent="0.25">
      <c r="A101" s="241" t="s">
        <v>294</v>
      </c>
      <c r="B101" s="161" t="s">
        <v>179</v>
      </c>
      <c r="C101" s="6" t="s">
        <v>136</v>
      </c>
      <c r="D101" s="366">
        <f t="shared" si="5"/>
        <v>7.51</v>
      </c>
      <c r="E101" s="367">
        <f>E102+E103</f>
        <v>7.51</v>
      </c>
      <c r="F101" s="367">
        <f>F102+F103</f>
        <v>7.4</v>
      </c>
      <c r="G101" s="367">
        <f>G102+G103</f>
        <v>0</v>
      </c>
    </row>
    <row r="102" spans="1:7" ht="26.4" x14ac:dyDescent="0.25">
      <c r="A102" s="418" t="s">
        <v>366</v>
      </c>
      <c r="B102" s="419" t="s">
        <v>298</v>
      </c>
      <c r="C102" s="364"/>
      <c r="D102" s="371">
        <f t="shared" si="5"/>
        <v>7.51</v>
      </c>
      <c r="E102" s="372">
        <v>7.51</v>
      </c>
      <c r="F102" s="373">
        <v>7.4</v>
      </c>
      <c r="G102" s="373">
        <v>0</v>
      </c>
    </row>
    <row r="103" spans="1:7" ht="14.25" customHeight="1" x14ac:dyDescent="0.25">
      <c r="A103" s="342" t="s">
        <v>367</v>
      </c>
      <c r="B103" s="417" t="s">
        <v>247</v>
      </c>
      <c r="C103" s="364"/>
      <c r="D103" s="371">
        <f t="shared" si="5"/>
        <v>0</v>
      </c>
      <c r="E103" s="372">
        <v>0</v>
      </c>
      <c r="F103" s="373">
        <v>0</v>
      </c>
      <c r="G103" s="373">
        <v>0</v>
      </c>
    </row>
    <row r="104" spans="1:7" x14ac:dyDescent="0.25">
      <c r="A104" s="241" t="s">
        <v>347</v>
      </c>
      <c r="B104" s="161" t="s">
        <v>385</v>
      </c>
      <c r="C104" s="6" t="s">
        <v>175</v>
      </c>
      <c r="D104" s="366">
        <f t="shared" si="5"/>
        <v>4.7</v>
      </c>
      <c r="E104" s="367">
        <f>E105</f>
        <v>4.7</v>
      </c>
      <c r="F104" s="367">
        <f>F105</f>
        <v>0</v>
      </c>
      <c r="G104" s="367">
        <f>G105</f>
        <v>0</v>
      </c>
    </row>
    <row r="105" spans="1:7" ht="26.4" x14ac:dyDescent="0.25">
      <c r="A105" s="342" t="s">
        <v>368</v>
      </c>
      <c r="B105" s="419" t="s">
        <v>298</v>
      </c>
      <c r="C105" s="364"/>
      <c r="D105" s="371">
        <f t="shared" si="5"/>
        <v>4.7</v>
      </c>
      <c r="E105" s="372">
        <v>4.7</v>
      </c>
      <c r="F105" s="373">
        <v>0</v>
      </c>
      <c r="G105" s="373">
        <v>0</v>
      </c>
    </row>
    <row r="106" spans="1:7" x14ac:dyDescent="0.25">
      <c r="A106" s="241" t="s">
        <v>357</v>
      </c>
      <c r="B106" s="416" t="s">
        <v>74</v>
      </c>
      <c r="C106" s="358" t="s">
        <v>131</v>
      </c>
      <c r="D106" s="367">
        <f t="shared" si="5"/>
        <v>1.5</v>
      </c>
      <c r="E106" s="367">
        <f>E107</f>
        <v>1.5</v>
      </c>
      <c r="F106" s="367">
        <f>F107</f>
        <v>0</v>
      </c>
      <c r="G106" s="367">
        <f>G107</f>
        <v>0</v>
      </c>
    </row>
    <row r="107" spans="1:7" ht="15" customHeight="1" x14ac:dyDescent="0.25">
      <c r="A107" s="438" t="s">
        <v>369</v>
      </c>
      <c r="B107" s="417" t="s">
        <v>247</v>
      </c>
      <c r="C107" s="15"/>
      <c r="D107" s="371">
        <f t="shared" si="5"/>
        <v>1.5</v>
      </c>
      <c r="E107" s="372">
        <v>1.5</v>
      </c>
      <c r="F107" s="373">
        <v>0</v>
      </c>
      <c r="G107" s="373">
        <v>0</v>
      </c>
    </row>
    <row r="108" spans="1:7" x14ac:dyDescent="0.25">
      <c r="A108" s="241" t="s">
        <v>43</v>
      </c>
      <c r="B108" s="628" t="s">
        <v>55</v>
      </c>
      <c r="C108" s="16"/>
      <c r="D108" s="366">
        <f>E108+G108</f>
        <v>104.12</v>
      </c>
      <c r="E108" s="366">
        <f>E109+E111+E114+E117+E119</f>
        <v>104.12</v>
      </c>
      <c r="F108" s="366">
        <f>F109+F111+F114+F117+F119</f>
        <v>79.850000000000009</v>
      </c>
      <c r="G108" s="366">
        <f>G109+G111+G114+G117+G119</f>
        <v>0</v>
      </c>
    </row>
    <row r="109" spans="1:7" x14ac:dyDescent="0.25">
      <c r="A109" s="241" t="s">
        <v>45</v>
      </c>
      <c r="B109" s="427" t="s">
        <v>100</v>
      </c>
      <c r="C109" s="359" t="s">
        <v>130</v>
      </c>
      <c r="D109" s="367">
        <f>D110</f>
        <v>2.8</v>
      </c>
      <c r="E109" s="367">
        <f>E110</f>
        <v>2.8</v>
      </c>
      <c r="F109" s="367">
        <f>F110</f>
        <v>0</v>
      </c>
      <c r="G109" s="367">
        <f>G110</f>
        <v>0</v>
      </c>
    </row>
    <row r="110" spans="1:7" x14ac:dyDescent="0.25">
      <c r="A110" s="342" t="s">
        <v>114</v>
      </c>
      <c r="B110" s="417" t="s">
        <v>247</v>
      </c>
      <c r="C110" s="363"/>
      <c r="D110" s="372">
        <f>E110+G110</f>
        <v>2.8</v>
      </c>
      <c r="E110" s="372">
        <v>2.8</v>
      </c>
      <c r="F110" s="372">
        <v>0</v>
      </c>
      <c r="G110" s="372">
        <v>0</v>
      </c>
    </row>
    <row r="111" spans="1:7" ht="39.6" x14ac:dyDescent="0.25">
      <c r="A111" s="241" t="s">
        <v>223</v>
      </c>
      <c r="B111" s="437" t="s">
        <v>102</v>
      </c>
      <c r="C111" s="364" t="s">
        <v>134</v>
      </c>
      <c r="D111" s="367">
        <f>D112+D113</f>
        <v>91.6</v>
      </c>
      <c r="E111" s="367">
        <f>E112+E113</f>
        <v>91.6</v>
      </c>
      <c r="F111" s="367">
        <f>F112+F113</f>
        <v>72.150000000000006</v>
      </c>
      <c r="G111" s="367">
        <f>G112+G113</f>
        <v>0</v>
      </c>
    </row>
    <row r="112" spans="1:7" x14ac:dyDescent="0.25">
      <c r="A112" s="342" t="s">
        <v>224</v>
      </c>
      <c r="B112" s="417" t="s">
        <v>247</v>
      </c>
      <c r="C112" s="360"/>
      <c r="D112" s="371">
        <f t="shared" ref="D112:D120" si="6">E112+G112</f>
        <v>91</v>
      </c>
      <c r="E112" s="372">
        <v>91</v>
      </c>
      <c r="F112" s="372">
        <v>72.150000000000006</v>
      </c>
      <c r="G112" s="372">
        <v>0</v>
      </c>
    </row>
    <row r="113" spans="1:7" x14ac:dyDescent="0.25">
      <c r="A113" s="342" t="s">
        <v>316</v>
      </c>
      <c r="B113" s="424" t="s">
        <v>319</v>
      </c>
      <c r="C113" s="16"/>
      <c r="D113" s="371">
        <f>E113+G113</f>
        <v>0.6</v>
      </c>
      <c r="E113" s="372">
        <v>0.6</v>
      </c>
      <c r="F113" s="372">
        <v>0</v>
      </c>
      <c r="G113" s="372">
        <v>0</v>
      </c>
    </row>
    <row r="114" spans="1:7" ht="26.4" x14ac:dyDescent="0.25">
      <c r="A114" s="241" t="s">
        <v>249</v>
      </c>
      <c r="B114" s="161" t="s">
        <v>179</v>
      </c>
      <c r="C114" s="6" t="s">
        <v>136</v>
      </c>
      <c r="D114" s="366">
        <f t="shared" si="6"/>
        <v>7.82</v>
      </c>
      <c r="E114" s="367">
        <f>E115+E116</f>
        <v>7.82</v>
      </c>
      <c r="F114" s="367">
        <f>F115+F116</f>
        <v>7.7</v>
      </c>
      <c r="G114" s="367">
        <f>G115+G116</f>
        <v>0</v>
      </c>
    </row>
    <row r="115" spans="1:7" ht="26.4" x14ac:dyDescent="0.25">
      <c r="A115" s="342" t="s">
        <v>250</v>
      </c>
      <c r="B115" s="419" t="s">
        <v>298</v>
      </c>
      <c r="C115" s="364"/>
      <c r="D115" s="371">
        <f t="shared" si="6"/>
        <v>7.82</v>
      </c>
      <c r="E115" s="372">
        <v>7.82</v>
      </c>
      <c r="F115" s="373">
        <v>7.7</v>
      </c>
      <c r="G115" s="373">
        <v>0</v>
      </c>
    </row>
    <row r="116" spans="1:7" x14ac:dyDescent="0.25">
      <c r="A116" s="342" t="s">
        <v>358</v>
      </c>
      <c r="B116" s="417" t="s">
        <v>247</v>
      </c>
      <c r="C116" s="364"/>
      <c r="D116" s="371">
        <f t="shared" si="6"/>
        <v>0</v>
      </c>
      <c r="E116" s="372">
        <v>0</v>
      </c>
      <c r="F116" s="373">
        <v>0</v>
      </c>
      <c r="G116" s="373">
        <v>0</v>
      </c>
    </row>
    <row r="117" spans="1:7" x14ac:dyDescent="0.25">
      <c r="A117" s="241" t="s">
        <v>258</v>
      </c>
      <c r="B117" s="161" t="s">
        <v>385</v>
      </c>
      <c r="C117" s="6" t="s">
        <v>175</v>
      </c>
      <c r="D117" s="366">
        <f>E117+G117</f>
        <v>0</v>
      </c>
      <c r="E117" s="367">
        <f>E118</f>
        <v>0</v>
      </c>
      <c r="F117" s="367">
        <f>F118</f>
        <v>0</v>
      </c>
      <c r="G117" s="367">
        <f>G118</f>
        <v>0</v>
      </c>
    </row>
    <row r="118" spans="1:7" ht="26.4" x14ac:dyDescent="0.25">
      <c r="A118" s="342" t="s">
        <v>259</v>
      </c>
      <c r="B118" s="419" t="s">
        <v>298</v>
      </c>
      <c r="C118" s="364"/>
      <c r="D118" s="371">
        <f t="shared" si="6"/>
        <v>0</v>
      </c>
      <c r="E118" s="372"/>
      <c r="F118" s="373"/>
      <c r="G118" s="373"/>
    </row>
    <row r="119" spans="1:7" x14ac:dyDescent="0.25">
      <c r="A119" s="241" t="s">
        <v>260</v>
      </c>
      <c r="B119" s="416" t="s">
        <v>74</v>
      </c>
      <c r="C119" s="358" t="s">
        <v>131</v>
      </c>
      <c r="D119" s="366">
        <f t="shared" si="6"/>
        <v>1.9</v>
      </c>
      <c r="E119" s="367">
        <f>E120</f>
        <v>1.9</v>
      </c>
      <c r="F119" s="367">
        <f>F120</f>
        <v>0</v>
      </c>
      <c r="G119" s="367">
        <f>G120</f>
        <v>0</v>
      </c>
    </row>
    <row r="120" spans="1:7" ht="15" customHeight="1" x14ac:dyDescent="0.25">
      <c r="A120" s="342" t="s">
        <v>261</v>
      </c>
      <c r="B120" s="417" t="s">
        <v>247</v>
      </c>
      <c r="C120" s="17"/>
      <c r="D120" s="372">
        <f t="shared" si="6"/>
        <v>1.9</v>
      </c>
      <c r="E120" s="372">
        <v>1.9</v>
      </c>
      <c r="F120" s="373">
        <v>0</v>
      </c>
      <c r="G120" s="373">
        <v>0</v>
      </c>
    </row>
    <row r="121" spans="1:7" x14ac:dyDescent="0.25">
      <c r="A121" s="241" t="s">
        <v>46</v>
      </c>
      <c r="B121" s="629" t="s">
        <v>59</v>
      </c>
      <c r="C121" s="5"/>
      <c r="D121" s="367">
        <f>D124+D128+D131+D133+D122</f>
        <v>350.7</v>
      </c>
      <c r="E121" s="367">
        <f>E124+E128+E131+E133+E122</f>
        <v>344.40000000000003</v>
      </c>
      <c r="F121" s="367">
        <f>F124+F128+F131+F133+F122</f>
        <v>201.8</v>
      </c>
      <c r="G121" s="367">
        <f>G124+G128+G131+G133+G122</f>
        <v>6.3</v>
      </c>
    </row>
    <row r="122" spans="1:7" ht="26.4" x14ac:dyDescent="0.25">
      <c r="A122" s="241" t="s">
        <v>47</v>
      </c>
      <c r="B122" s="437" t="s">
        <v>101</v>
      </c>
      <c r="C122" s="814" t="s">
        <v>132</v>
      </c>
      <c r="D122" s="367">
        <f>D123</f>
        <v>16</v>
      </c>
      <c r="E122" s="367">
        <f>E123</f>
        <v>16</v>
      </c>
      <c r="F122" s="367">
        <f>F123</f>
        <v>15.8</v>
      </c>
      <c r="G122" s="367">
        <f>G123</f>
        <v>0</v>
      </c>
    </row>
    <row r="123" spans="1:7" x14ac:dyDescent="0.25">
      <c r="A123" s="241" t="s">
        <v>116</v>
      </c>
      <c r="B123" s="417" t="s">
        <v>428</v>
      </c>
      <c r="C123" s="815"/>
      <c r="D123" s="372">
        <f>E123+G123</f>
        <v>16</v>
      </c>
      <c r="E123" s="372">
        <v>16</v>
      </c>
      <c r="F123" s="372">
        <v>15.8</v>
      </c>
      <c r="G123" s="372">
        <v>0</v>
      </c>
    </row>
    <row r="124" spans="1:7" ht="39.6" x14ac:dyDescent="0.25">
      <c r="A124" s="241" t="s">
        <v>48</v>
      </c>
      <c r="B124" s="421" t="s">
        <v>102</v>
      </c>
      <c r="C124" s="812" t="s">
        <v>134</v>
      </c>
      <c r="D124" s="367">
        <f>D125+D127+D126</f>
        <v>319.20000000000005</v>
      </c>
      <c r="E124" s="367">
        <f>E125+E127+E126</f>
        <v>314.20000000000005</v>
      </c>
      <c r="F124" s="367">
        <f>F125+F127+F126</f>
        <v>185.6</v>
      </c>
      <c r="G124" s="367">
        <f>G125+G127+G126</f>
        <v>5</v>
      </c>
    </row>
    <row r="125" spans="1:7" x14ac:dyDescent="0.25">
      <c r="A125" s="342" t="s">
        <v>116</v>
      </c>
      <c r="B125" s="417" t="s">
        <v>247</v>
      </c>
      <c r="C125" s="813"/>
      <c r="D125" s="371">
        <f t="shared" ref="D125:D132" si="7">E125+G125</f>
        <v>289.3</v>
      </c>
      <c r="E125" s="372">
        <v>284.3</v>
      </c>
      <c r="F125" s="372">
        <v>184.5</v>
      </c>
      <c r="G125" s="372">
        <v>5</v>
      </c>
    </row>
    <row r="126" spans="1:7" x14ac:dyDescent="0.25">
      <c r="A126" s="342" t="s">
        <v>370</v>
      </c>
      <c r="B126" s="440" t="s">
        <v>169</v>
      </c>
      <c r="C126" s="813"/>
      <c r="D126" s="371">
        <f t="shared" si="7"/>
        <v>1.1000000000000001</v>
      </c>
      <c r="E126" s="372">
        <v>1.1000000000000001</v>
      </c>
      <c r="F126" s="372">
        <v>1.1000000000000001</v>
      </c>
      <c r="G126" s="372">
        <v>0</v>
      </c>
    </row>
    <row r="127" spans="1:7" x14ac:dyDescent="0.25">
      <c r="A127" s="342" t="s">
        <v>371</v>
      </c>
      <c r="B127" s="424" t="s">
        <v>319</v>
      </c>
      <c r="C127" s="819"/>
      <c r="D127" s="371">
        <f t="shared" si="7"/>
        <v>28.8</v>
      </c>
      <c r="E127" s="372">
        <v>28.8</v>
      </c>
      <c r="F127" s="372">
        <v>0</v>
      </c>
      <c r="G127" s="372">
        <v>0</v>
      </c>
    </row>
    <row r="128" spans="1:7" ht="15" customHeight="1" x14ac:dyDescent="0.25">
      <c r="A128" s="241" t="s">
        <v>227</v>
      </c>
      <c r="B128" s="161" t="s">
        <v>385</v>
      </c>
      <c r="C128" s="359" t="s">
        <v>175</v>
      </c>
      <c r="D128" s="366">
        <f t="shared" si="7"/>
        <v>8.1999999999999993</v>
      </c>
      <c r="E128" s="367">
        <f>E130+E129</f>
        <v>8.1999999999999993</v>
      </c>
      <c r="F128" s="367">
        <f>F130</f>
        <v>0.4</v>
      </c>
      <c r="G128" s="367">
        <f>G130</f>
        <v>0</v>
      </c>
    </row>
    <row r="129" spans="1:7" ht="15" customHeight="1" x14ac:dyDescent="0.25">
      <c r="A129" s="241"/>
      <c r="B129" s="419" t="s">
        <v>247</v>
      </c>
      <c r="C129" s="364"/>
      <c r="D129" s="371">
        <f>+E129</f>
        <v>0.5</v>
      </c>
      <c r="E129" s="372">
        <v>0.5</v>
      </c>
      <c r="F129" s="372">
        <v>0</v>
      </c>
      <c r="G129" s="372">
        <v>0</v>
      </c>
    </row>
    <row r="130" spans="1:7" ht="26.4" x14ac:dyDescent="0.25">
      <c r="A130" s="342" t="s">
        <v>117</v>
      </c>
      <c r="B130" s="419" t="s">
        <v>298</v>
      </c>
      <c r="C130" s="364"/>
      <c r="D130" s="371">
        <f t="shared" si="7"/>
        <v>7.7</v>
      </c>
      <c r="E130" s="372">
        <v>7.7</v>
      </c>
      <c r="F130" s="372">
        <v>0.4</v>
      </c>
      <c r="G130" s="373">
        <v>0</v>
      </c>
    </row>
    <row r="131" spans="1:7" x14ac:dyDescent="0.25">
      <c r="A131" s="241" t="s">
        <v>228</v>
      </c>
      <c r="B131" s="416" t="s">
        <v>74</v>
      </c>
      <c r="C131" s="6" t="s">
        <v>131</v>
      </c>
      <c r="D131" s="366">
        <f t="shared" si="7"/>
        <v>5.4</v>
      </c>
      <c r="E131" s="367">
        <f>E132</f>
        <v>5.4</v>
      </c>
      <c r="F131" s="367">
        <f>F132</f>
        <v>0</v>
      </c>
      <c r="G131" s="367">
        <f>G132</f>
        <v>0</v>
      </c>
    </row>
    <row r="132" spans="1:7" x14ac:dyDescent="0.25">
      <c r="A132" s="342" t="s">
        <v>359</v>
      </c>
      <c r="B132" s="417" t="s">
        <v>247</v>
      </c>
      <c r="C132" s="17"/>
      <c r="D132" s="372">
        <f t="shared" si="7"/>
        <v>5.4</v>
      </c>
      <c r="E132" s="372">
        <v>5.4</v>
      </c>
      <c r="F132" s="373">
        <v>0</v>
      </c>
      <c r="G132" s="373">
        <v>0</v>
      </c>
    </row>
    <row r="133" spans="1:7" x14ac:dyDescent="0.25">
      <c r="A133" s="241" t="s">
        <v>386</v>
      </c>
      <c r="B133" s="427" t="s">
        <v>144</v>
      </c>
      <c r="C133" s="6" t="s">
        <v>433</v>
      </c>
      <c r="D133" s="367">
        <f>D134</f>
        <v>1.9</v>
      </c>
      <c r="E133" s="367">
        <f>E134</f>
        <v>0.6</v>
      </c>
      <c r="F133" s="367">
        <f>F134</f>
        <v>0</v>
      </c>
      <c r="G133" s="367">
        <f>G134</f>
        <v>1.3</v>
      </c>
    </row>
    <row r="134" spans="1:7" x14ac:dyDescent="0.25">
      <c r="A134" s="342" t="s">
        <v>229</v>
      </c>
      <c r="B134" s="417" t="s">
        <v>247</v>
      </c>
      <c r="C134" s="5"/>
      <c r="D134" s="372">
        <f>E134+G134</f>
        <v>1.9</v>
      </c>
      <c r="E134" s="372">
        <v>0.6</v>
      </c>
      <c r="F134" s="373">
        <v>0</v>
      </c>
      <c r="G134" s="373">
        <v>1.3</v>
      </c>
    </row>
    <row r="135" spans="1:7" x14ac:dyDescent="0.25">
      <c r="A135" s="241" t="s">
        <v>49</v>
      </c>
      <c r="B135" s="629" t="s">
        <v>137</v>
      </c>
      <c r="D135" s="367">
        <f>D140+D144+D147+D149+D136+D138</f>
        <v>180.459</v>
      </c>
      <c r="E135" s="367">
        <f>E140+E144+E147+E149+E136+E138</f>
        <v>174.809</v>
      </c>
      <c r="F135" s="367">
        <f>F140+F144+F147+F149+F136+F138</f>
        <v>108.6</v>
      </c>
      <c r="G135" s="367">
        <f>G140+G144+G147+G149+G136+G138</f>
        <v>5.6499999999999995</v>
      </c>
    </row>
    <row r="136" spans="1:7" x14ac:dyDescent="0.25">
      <c r="A136" s="241" t="s">
        <v>51</v>
      </c>
      <c r="B136" s="427" t="s">
        <v>100</v>
      </c>
      <c r="C136" s="359" t="s">
        <v>130</v>
      </c>
      <c r="D136" s="367">
        <f>D137</f>
        <v>0</v>
      </c>
      <c r="E136" s="367">
        <f>E137</f>
        <v>0</v>
      </c>
      <c r="F136" s="367">
        <f>F137</f>
        <v>0</v>
      </c>
      <c r="G136" s="367">
        <f>G137</f>
        <v>0</v>
      </c>
    </row>
    <row r="137" spans="1:7" x14ac:dyDescent="0.25">
      <c r="A137" s="241" t="s">
        <v>118</v>
      </c>
      <c r="B137" s="417" t="s">
        <v>247</v>
      </c>
      <c r="C137" s="363"/>
      <c r="D137" s="372">
        <f>E137+G137</f>
        <v>0</v>
      </c>
      <c r="E137" s="372">
        <v>0</v>
      </c>
      <c r="F137" s="372">
        <v>0</v>
      </c>
      <c r="G137" s="372">
        <v>0</v>
      </c>
    </row>
    <row r="138" spans="1:7" ht="26.4" x14ac:dyDescent="0.25">
      <c r="A138" s="241" t="s">
        <v>52</v>
      </c>
      <c r="B138" s="441" t="s">
        <v>101</v>
      </c>
      <c r="C138" s="816" t="s">
        <v>132</v>
      </c>
      <c r="D138" s="367">
        <f>D139</f>
        <v>14.2</v>
      </c>
      <c r="E138" s="367">
        <f>E139</f>
        <v>14.2</v>
      </c>
      <c r="F138" s="367">
        <f>F139</f>
        <v>14</v>
      </c>
      <c r="G138" s="367">
        <f>G139</f>
        <v>0</v>
      </c>
    </row>
    <row r="139" spans="1:7" x14ac:dyDescent="0.25">
      <c r="A139" s="241" t="s">
        <v>119</v>
      </c>
      <c r="B139" s="442" t="s">
        <v>428</v>
      </c>
      <c r="C139" s="817"/>
      <c r="D139" s="372">
        <f>E139+G139</f>
        <v>14.2</v>
      </c>
      <c r="E139" s="372">
        <v>14.2</v>
      </c>
      <c r="F139" s="372">
        <v>14</v>
      </c>
      <c r="G139" s="372">
        <v>0</v>
      </c>
    </row>
    <row r="140" spans="1:7" ht="39.6" x14ac:dyDescent="0.25">
      <c r="A140" s="241" t="s">
        <v>52</v>
      </c>
      <c r="B140" s="443" t="s">
        <v>102</v>
      </c>
      <c r="C140" s="812" t="s">
        <v>134</v>
      </c>
      <c r="D140" s="366">
        <f>D141+D142+D143</f>
        <v>142.35900000000001</v>
      </c>
      <c r="E140" s="367">
        <f>E141+E142+E143</f>
        <v>137.50900000000001</v>
      </c>
      <c r="F140" s="367">
        <f>F141+F142+F143</f>
        <v>80.599999999999994</v>
      </c>
      <c r="G140" s="367">
        <f>G141+G142+G143</f>
        <v>4.8499999999999996</v>
      </c>
    </row>
    <row r="141" spans="1:7" x14ac:dyDescent="0.25">
      <c r="A141" s="342" t="s">
        <v>119</v>
      </c>
      <c r="B141" s="614" t="s">
        <v>247</v>
      </c>
      <c r="C141" s="813"/>
      <c r="D141" s="371">
        <f>E141+G141</f>
        <v>140.15</v>
      </c>
      <c r="E141" s="372">
        <v>135.30000000000001</v>
      </c>
      <c r="F141" s="372">
        <v>80.599999999999994</v>
      </c>
      <c r="G141" s="372">
        <v>4.8499999999999996</v>
      </c>
    </row>
    <row r="142" spans="1:7" x14ac:dyDescent="0.25">
      <c r="A142" s="342" t="s">
        <v>372</v>
      </c>
      <c r="B142" s="444" t="s">
        <v>319</v>
      </c>
      <c r="C142" s="813"/>
      <c r="D142" s="371">
        <f t="shared" ref="D142:D151" si="8">E142+G142</f>
        <v>2.2090000000000001</v>
      </c>
      <c r="E142" s="372">
        <v>2.2090000000000001</v>
      </c>
      <c r="F142" s="372">
        <v>0</v>
      </c>
      <c r="G142" s="372">
        <v>0</v>
      </c>
    </row>
    <row r="143" spans="1:7" x14ac:dyDescent="0.25">
      <c r="A143" s="342"/>
      <c r="B143" s="445" t="s">
        <v>169</v>
      </c>
      <c r="C143" s="819"/>
      <c r="D143" s="371">
        <f t="shared" si="8"/>
        <v>0</v>
      </c>
      <c r="E143" s="372">
        <v>0</v>
      </c>
      <c r="F143" s="372">
        <v>0</v>
      </c>
      <c r="G143" s="372">
        <v>0</v>
      </c>
    </row>
    <row r="144" spans="1:7" x14ac:dyDescent="0.25">
      <c r="A144" s="241" t="s">
        <v>53</v>
      </c>
      <c r="B144" s="423" t="s">
        <v>385</v>
      </c>
      <c r="C144" s="359" t="s">
        <v>175</v>
      </c>
      <c r="D144" s="366">
        <f t="shared" si="8"/>
        <v>5.9</v>
      </c>
      <c r="E144" s="367">
        <f>E146+E145</f>
        <v>5.9</v>
      </c>
      <c r="F144" s="367">
        <f>F146</f>
        <v>0</v>
      </c>
      <c r="G144" s="367">
        <f>G146</f>
        <v>0</v>
      </c>
    </row>
    <row r="145" spans="1:7" x14ac:dyDescent="0.25">
      <c r="A145" s="241"/>
      <c r="B145" s="227" t="s">
        <v>247</v>
      </c>
      <c r="C145" s="611"/>
      <c r="D145" s="371">
        <f t="shared" si="8"/>
        <v>2.2000000000000002</v>
      </c>
      <c r="E145" s="26">
        <v>2.2000000000000002</v>
      </c>
      <c r="F145" s="26">
        <v>0</v>
      </c>
      <c r="G145" s="26">
        <v>0</v>
      </c>
    </row>
    <row r="146" spans="1:7" x14ac:dyDescent="0.25">
      <c r="A146" s="342" t="s">
        <v>120</v>
      </c>
      <c r="B146" s="426" t="s">
        <v>169</v>
      </c>
      <c r="C146" s="364"/>
      <c r="D146" s="371">
        <f t="shared" si="8"/>
        <v>3.7</v>
      </c>
      <c r="E146" s="372">
        <v>3.7</v>
      </c>
      <c r="F146" s="373">
        <v>0</v>
      </c>
      <c r="G146" s="373">
        <v>0</v>
      </c>
    </row>
    <row r="147" spans="1:7" x14ac:dyDescent="0.25">
      <c r="A147" s="241" t="s">
        <v>193</v>
      </c>
      <c r="B147" s="416" t="s">
        <v>74</v>
      </c>
      <c r="C147" s="6" t="s">
        <v>131</v>
      </c>
      <c r="D147" s="366">
        <f t="shared" si="8"/>
        <v>3.8</v>
      </c>
      <c r="E147" s="367">
        <f>E148</f>
        <v>3</v>
      </c>
      <c r="F147" s="367">
        <f>F148</f>
        <v>0</v>
      </c>
      <c r="G147" s="367">
        <f>G148</f>
        <v>0.8</v>
      </c>
    </row>
    <row r="148" spans="1:7" x14ac:dyDescent="0.25">
      <c r="A148" s="342" t="s">
        <v>343</v>
      </c>
      <c r="B148" s="417" t="s">
        <v>247</v>
      </c>
      <c r="C148" s="17"/>
      <c r="D148" s="372">
        <f t="shared" si="8"/>
        <v>3.8</v>
      </c>
      <c r="E148" s="372">
        <v>3</v>
      </c>
      <c r="F148" s="373">
        <v>0</v>
      </c>
      <c r="G148" s="373">
        <v>0.8</v>
      </c>
    </row>
    <row r="149" spans="1:7" ht="26.4" x14ac:dyDescent="0.25">
      <c r="A149" s="241" t="s">
        <v>373</v>
      </c>
      <c r="B149" s="161" t="s">
        <v>179</v>
      </c>
      <c r="C149" s="6" t="s">
        <v>136</v>
      </c>
      <c r="D149" s="366">
        <f t="shared" si="8"/>
        <v>14.2</v>
      </c>
      <c r="E149" s="367">
        <f>E150+E151</f>
        <v>14.2</v>
      </c>
      <c r="F149" s="367">
        <f>F150+F151</f>
        <v>14</v>
      </c>
      <c r="G149" s="367">
        <f>G150+G151</f>
        <v>0</v>
      </c>
    </row>
    <row r="150" spans="1:7" ht="26.4" x14ac:dyDescent="0.25">
      <c r="A150" s="342" t="s">
        <v>374</v>
      </c>
      <c r="B150" s="419" t="s">
        <v>298</v>
      </c>
      <c r="C150" s="822"/>
      <c r="D150" s="372">
        <f t="shared" si="8"/>
        <v>14.2</v>
      </c>
      <c r="E150" s="372">
        <v>14.2</v>
      </c>
      <c r="F150" s="373">
        <v>14</v>
      </c>
      <c r="G150" s="373">
        <v>0</v>
      </c>
    </row>
    <row r="151" spans="1:7" x14ac:dyDescent="0.25">
      <c r="A151" s="342" t="s">
        <v>375</v>
      </c>
      <c r="B151" s="417" t="s">
        <v>247</v>
      </c>
      <c r="C151" s="823"/>
      <c r="D151" s="372">
        <f t="shared" si="8"/>
        <v>0</v>
      </c>
      <c r="E151" s="372">
        <v>0</v>
      </c>
      <c r="F151" s="373">
        <v>0</v>
      </c>
      <c r="G151" s="373">
        <v>0</v>
      </c>
    </row>
    <row r="152" spans="1:7" x14ac:dyDescent="0.25">
      <c r="A152" s="241" t="s">
        <v>54</v>
      </c>
      <c r="B152" s="624" t="s">
        <v>201</v>
      </c>
      <c r="C152" s="6"/>
      <c r="D152" s="367">
        <f>D153+D157+D161+D164+D166+D155</f>
        <v>193.64</v>
      </c>
      <c r="E152" s="367">
        <f>E153+E157+E161+E164+E166+E155</f>
        <v>172.64</v>
      </c>
      <c r="F152" s="367">
        <f>F153+F157+F161+F164+F166+F155</f>
        <v>133.6</v>
      </c>
      <c r="G152" s="367">
        <f>G153+G157+G161+G164+G166+G155</f>
        <v>21</v>
      </c>
    </row>
    <row r="153" spans="1:7" x14ac:dyDescent="0.25">
      <c r="A153" s="342" t="s">
        <v>56</v>
      </c>
      <c r="B153" s="427" t="s">
        <v>100</v>
      </c>
      <c r="C153" s="6" t="s">
        <v>130</v>
      </c>
      <c r="D153" s="367">
        <f>D154</f>
        <v>3</v>
      </c>
      <c r="E153" s="367">
        <f>E154</f>
        <v>3</v>
      </c>
      <c r="F153" s="367">
        <f>F154</f>
        <v>0</v>
      </c>
      <c r="G153" s="367">
        <f>G154</f>
        <v>0</v>
      </c>
    </row>
    <row r="154" spans="1:7" x14ac:dyDescent="0.25">
      <c r="A154" s="436" t="s">
        <v>121</v>
      </c>
      <c r="B154" s="417" t="s">
        <v>247</v>
      </c>
      <c r="C154" s="363"/>
      <c r="D154" s="372">
        <f>E154+G154</f>
        <v>3</v>
      </c>
      <c r="E154" s="372">
        <v>3</v>
      </c>
      <c r="F154" s="372">
        <v>0</v>
      </c>
      <c r="G154" s="372">
        <v>0</v>
      </c>
    </row>
    <row r="155" spans="1:7" ht="26.4" x14ac:dyDescent="0.25">
      <c r="A155" s="241" t="s">
        <v>57</v>
      </c>
      <c r="B155" s="437" t="s">
        <v>101</v>
      </c>
      <c r="C155" s="814" t="s">
        <v>132</v>
      </c>
      <c r="D155" s="367">
        <f>D156</f>
        <v>14.2</v>
      </c>
      <c r="E155" s="367">
        <f>E156</f>
        <v>14.2</v>
      </c>
      <c r="F155" s="367">
        <f>F156</f>
        <v>14</v>
      </c>
      <c r="G155" s="367">
        <f>G156</f>
        <v>0</v>
      </c>
    </row>
    <row r="156" spans="1:7" ht="14.25" customHeight="1" x14ac:dyDescent="0.25">
      <c r="A156" s="241" t="s">
        <v>122</v>
      </c>
      <c r="B156" s="417" t="s">
        <v>428</v>
      </c>
      <c r="C156" s="818"/>
      <c r="D156" s="372">
        <f>E156+G156</f>
        <v>14.2</v>
      </c>
      <c r="E156" s="372">
        <v>14.2</v>
      </c>
      <c r="F156" s="372">
        <v>14</v>
      </c>
      <c r="G156" s="367"/>
    </row>
    <row r="157" spans="1:7" ht="39.6" x14ac:dyDescent="0.25">
      <c r="A157" s="241" t="s">
        <v>194</v>
      </c>
      <c r="B157" s="446" t="s">
        <v>102</v>
      </c>
      <c r="C157" s="812" t="s">
        <v>134</v>
      </c>
      <c r="D157" s="366">
        <f>D158+D159+D160</f>
        <v>161.6</v>
      </c>
      <c r="E157" s="367">
        <f>E158+E159+E160</f>
        <v>140.6</v>
      </c>
      <c r="F157" s="367">
        <f>F158+F159+F160</f>
        <v>107.6</v>
      </c>
      <c r="G157" s="367">
        <f>G158+G159+G160</f>
        <v>21</v>
      </c>
    </row>
    <row r="158" spans="1:7" x14ac:dyDescent="0.25">
      <c r="A158" s="342" t="s">
        <v>376</v>
      </c>
      <c r="B158" s="447" t="s">
        <v>247</v>
      </c>
      <c r="C158" s="820"/>
      <c r="D158" s="371">
        <f>E158+G158</f>
        <v>160.1</v>
      </c>
      <c r="E158" s="372">
        <v>139.1</v>
      </c>
      <c r="F158" s="372">
        <v>107.6</v>
      </c>
      <c r="G158" s="372">
        <v>21</v>
      </c>
    </row>
    <row r="159" spans="1:7" x14ac:dyDescent="0.25">
      <c r="A159" s="342" t="s">
        <v>422</v>
      </c>
      <c r="B159" s="442" t="s">
        <v>319</v>
      </c>
      <c r="C159" s="820"/>
      <c r="D159" s="371">
        <f t="shared" ref="D159:D167" si="9">E159+G159</f>
        <v>1.5</v>
      </c>
      <c r="E159" s="372">
        <v>1.5</v>
      </c>
      <c r="F159" s="372">
        <v>0</v>
      </c>
      <c r="G159" s="372">
        <v>0</v>
      </c>
    </row>
    <row r="160" spans="1:7" x14ac:dyDescent="0.25">
      <c r="A160" s="342" t="s">
        <v>531</v>
      </c>
      <c r="B160" s="448" t="s">
        <v>169</v>
      </c>
      <c r="C160" s="821"/>
      <c r="D160" s="371">
        <f t="shared" si="9"/>
        <v>0</v>
      </c>
      <c r="E160" s="372">
        <v>0</v>
      </c>
      <c r="F160" s="372">
        <v>0</v>
      </c>
      <c r="G160" s="372">
        <v>0</v>
      </c>
    </row>
    <row r="161" spans="1:7" ht="26.4" x14ac:dyDescent="0.25">
      <c r="A161" s="241" t="s">
        <v>195</v>
      </c>
      <c r="B161" s="423" t="s">
        <v>179</v>
      </c>
      <c r="C161" s="359" t="s">
        <v>136</v>
      </c>
      <c r="D161" s="366">
        <f>E161+G161</f>
        <v>12.24</v>
      </c>
      <c r="E161" s="367">
        <f>E163+E162</f>
        <v>12.24</v>
      </c>
      <c r="F161" s="367">
        <f>F163+F162</f>
        <v>12</v>
      </c>
      <c r="G161" s="367">
        <f>G163</f>
        <v>0</v>
      </c>
    </row>
    <row r="162" spans="1:7" x14ac:dyDescent="0.25">
      <c r="A162" s="241"/>
      <c r="B162" s="495" t="s">
        <v>247</v>
      </c>
      <c r="C162" s="364"/>
      <c r="D162" s="371">
        <f>+E162+G162</f>
        <v>3.1</v>
      </c>
      <c r="E162" s="372">
        <v>3.1</v>
      </c>
      <c r="F162" s="372">
        <v>3</v>
      </c>
      <c r="G162" s="367">
        <v>0</v>
      </c>
    </row>
    <row r="163" spans="1:7" ht="26.4" x14ac:dyDescent="0.25">
      <c r="A163" s="342" t="s">
        <v>196</v>
      </c>
      <c r="B163" s="419" t="s">
        <v>298</v>
      </c>
      <c r="C163" s="364"/>
      <c r="D163" s="371">
        <f t="shared" si="9"/>
        <v>9.14</v>
      </c>
      <c r="E163" s="372">
        <v>9.14</v>
      </c>
      <c r="F163" s="373">
        <v>9</v>
      </c>
      <c r="G163" s="373">
        <v>0</v>
      </c>
    </row>
    <row r="164" spans="1:7" x14ac:dyDescent="0.25">
      <c r="A164" s="241" t="s">
        <v>317</v>
      </c>
      <c r="B164" s="161" t="s">
        <v>385</v>
      </c>
      <c r="C164" s="6" t="s">
        <v>175</v>
      </c>
      <c r="D164" s="366">
        <f t="shared" si="9"/>
        <v>0</v>
      </c>
      <c r="E164" s="367">
        <f>E165</f>
        <v>0</v>
      </c>
      <c r="F164" s="367">
        <f>F165</f>
        <v>0</v>
      </c>
      <c r="G164" s="367">
        <f>G165</f>
        <v>0</v>
      </c>
    </row>
    <row r="165" spans="1:7" ht="26.4" x14ac:dyDescent="0.25">
      <c r="A165" s="342" t="s">
        <v>318</v>
      </c>
      <c r="B165" s="419" t="s">
        <v>298</v>
      </c>
      <c r="C165" s="364"/>
      <c r="D165" s="371">
        <f t="shared" si="9"/>
        <v>0</v>
      </c>
      <c r="E165" s="372"/>
      <c r="F165" s="373"/>
      <c r="G165" s="373"/>
    </row>
    <row r="166" spans="1:7" x14ac:dyDescent="0.25">
      <c r="A166" s="342" t="s">
        <v>423</v>
      </c>
      <c r="B166" s="416" t="s">
        <v>74</v>
      </c>
      <c r="C166" s="6" t="s">
        <v>131</v>
      </c>
      <c r="D166" s="367">
        <f t="shared" si="9"/>
        <v>2.6</v>
      </c>
      <c r="E166" s="367">
        <f>E167</f>
        <v>2.6</v>
      </c>
      <c r="F166" s="367">
        <f>F167</f>
        <v>0</v>
      </c>
      <c r="G166" s="367">
        <f>G167</f>
        <v>0</v>
      </c>
    </row>
    <row r="167" spans="1:7" x14ac:dyDescent="0.25">
      <c r="A167" s="342" t="s">
        <v>424</v>
      </c>
      <c r="B167" s="417" t="s">
        <v>247</v>
      </c>
      <c r="C167" s="17"/>
      <c r="D167" s="372">
        <f t="shared" si="9"/>
        <v>2.6</v>
      </c>
      <c r="E167" s="372">
        <v>2.6</v>
      </c>
      <c r="F167" s="373">
        <v>0</v>
      </c>
      <c r="G167" s="373">
        <v>0</v>
      </c>
    </row>
    <row r="168" spans="1:7" x14ac:dyDescent="0.25">
      <c r="A168" s="449" t="s">
        <v>58</v>
      </c>
      <c r="B168" s="704" t="s">
        <v>202</v>
      </c>
      <c r="C168" s="705"/>
      <c r="D168" s="627">
        <f>D169+D173+D177+D180+D183+D185+D171</f>
        <v>917.92899999999997</v>
      </c>
      <c r="E168" s="627">
        <f>E169+E173+E177+E180+E183+E185+E171</f>
        <v>884.97899999999993</v>
      </c>
      <c r="F168" s="627">
        <f>F169+F173+F177+F180+F183+F185+F171</f>
        <v>580.44999999999993</v>
      </c>
      <c r="G168" s="627">
        <f>G169+G173+G177+G180+G183+G185+G171</f>
        <v>32.950000000000003</v>
      </c>
    </row>
    <row r="169" spans="1:7" x14ac:dyDescent="0.25">
      <c r="A169" s="449" t="s">
        <v>60</v>
      </c>
      <c r="B169" s="427" t="s">
        <v>100</v>
      </c>
      <c r="C169" s="6" t="s">
        <v>130</v>
      </c>
      <c r="D169" s="367">
        <f>D170</f>
        <v>8.5</v>
      </c>
      <c r="E169" s="367">
        <f>E170</f>
        <v>8.5</v>
      </c>
      <c r="F169" s="367">
        <f>F170</f>
        <v>0</v>
      </c>
      <c r="G169" s="367">
        <f>G170</f>
        <v>0</v>
      </c>
    </row>
    <row r="170" spans="1:7" x14ac:dyDescent="0.25">
      <c r="A170" s="450" t="s">
        <v>123</v>
      </c>
      <c r="B170" s="417" t="s">
        <v>247</v>
      </c>
      <c r="C170" s="363"/>
      <c r="D170" s="372">
        <f>E170+G170</f>
        <v>8.5</v>
      </c>
      <c r="E170" s="372">
        <f>E154+E110+E97+E137</f>
        <v>8.5</v>
      </c>
      <c r="F170" s="372">
        <f>F154+F110+F97</f>
        <v>0</v>
      </c>
      <c r="G170" s="372">
        <f>G154+G110+G97</f>
        <v>0</v>
      </c>
    </row>
    <row r="171" spans="1:7" ht="26.4" x14ac:dyDescent="0.25">
      <c r="A171" s="241" t="s">
        <v>61</v>
      </c>
      <c r="B171" s="437" t="s">
        <v>101</v>
      </c>
      <c r="C171" s="814" t="s">
        <v>132</v>
      </c>
      <c r="D171" s="372">
        <f>D172</f>
        <v>44.4</v>
      </c>
      <c r="E171" s="372">
        <f>E172</f>
        <v>44.4</v>
      </c>
      <c r="F171" s="372">
        <f>F172</f>
        <v>43.8</v>
      </c>
      <c r="G171" s="372">
        <f>G172</f>
        <v>0</v>
      </c>
    </row>
    <row r="172" spans="1:7" ht="15" customHeight="1" x14ac:dyDescent="0.25">
      <c r="A172" s="241" t="s">
        <v>377</v>
      </c>
      <c r="B172" s="417" t="s">
        <v>428</v>
      </c>
      <c r="C172" s="818"/>
      <c r="D172" s="372">
        <f>E172+G172</f>
        <v>44.4</v>
      </c>
      <c r="E172" s="372">
        <f>E156+E139+E123</f>
        <v>44.4</v>
      </c>
      <c r="F172" s="372">
        <f>F156+F139+F123</f>
        <v>43.8</v>
      </c>
      <c r="G172" s="372">
        <f>G156+G139+G123</f>
        <v>0</v>
      </c>
    </row>
    <row r="173" spans="1:7" ht="39.6" x14ac:dyDescent="0.25">
      <c r="A173" s="449" t="s">
        <v>197</v>
      </c>
      <c r="B173" s="446" t="s">
        <v>102</v>
      </c>
      <c r="C173" s="812" t="s">
        <v>134</v>
      </c>
      <c r="D173" s="366">
        <f>D174+D175+D176</f>
        <v>787.35900000000004</v>
      </c>
      <c r="E173" s="367">
        <f>E174+E175+E176</f>
        <v>756.50900000000001</v>
      </c>
      <c r="F173" s="367">
        <f>F174+F175+F176</f>
        <v>495.15000000000003</v>
      </c>
      <c r="G173" s="367">
        <f>G174+G175+G176</f>
        <v>30.85</v>
      </c>
    </row>
    <row r="174" spans="1:7" x14ac:dyDescent="0.25">
      <c r="A174" s="450" t="s">
        <v>198</v>
      </c>
      <c r="B174" s="451" t="s">
        <v>247</v>
      </c>
      <c r="C174" s="813"/>
      <c r="D174" s="371">
        <f>E174+G174</f>
        <v>752.95</v>
      </c>
      <c r="E174" s="372">
        <f>E158+E141+E125+E112+E99</f>
        <v>722.1</v>
      </c>
      <c r="F174" s="372">
        <f>F158+F141+F125+F112+F99</f>
        <v>494.05</v>
      </c>
      <c r="G174" s="372">
        <f>G158+G141+G125+G112+G99</f>
        <v>30.85</v>
      </c>
    </row>
    <row r="175" spans="1:7" x14ac:dyDescent="0.25">
      <c r="A175" s="450" t="s">
        <v>262</v>
      </c>
      <c r="B175" s="444" t="s">
        <v>251</v>
      </c>
      <c r="C175" s="813"/>
      <c r="D175" s="371">
        <f t="shared" ref="D175:D183" si="10">E175+G175</f>
        <v>33.309000000000005</v>
      </c>
      <c r="E175" s="372">
        <f>E159+E142+E127+E100+E113</f>
        <v>33.309000000000005</v>
      </c>
      <c r="F175" s="372">
        <f>F159+F142+F127+F100+F113</f>
        <v>0</v>
      </c>
      <c r="G175" s="372">
        <f>G159+G142+G127+G100+G113</f>
        <v>0</v>
      </c>
    </row>
    <row r="176" spans="1:7" x14ac:dyDescent="0.25">
      <c r="A176" s="450" t="s">
        <v>430</v>
      </c>
      <c r="B176" s="445" t="s">
        <v>169</v>
      </c>
      <c r="C176" s="819"/>
      <c r="D176" s="371">
        <f t="shared" si="10"/>
        <v>1.1000000000000001</v>
      </c>
      <c r="E176" s="372">
        <f>E126+E160+E143</f>
        <v>1.1000000000000001</v>
      </c>
      <c r="F176" s="372">
        <f>F126+F160+F143</f>
        <v>1.1000000000000001</v>
      </c>
      <c r="G176" s="372">
        <f>G126+G160+G143</f>
        <v>0</v>
      </c>
    </row>
    <row r="177" spans="1:7" ht="26.4" x14ac:dyDescent="0.25">
      <c r="A177" s="449" t="s">
        <v>199</v>
      </c>
      <c r="B177" s="423" t="s">
        <v>179</v>
      </c>
      <c r="C177" s="359" t="s">
        <v>136</v>
      </c>
      <c r="D177" s="366">
        <f>E177+G177</f>
        <v>41.77</v>
      </c>
      <c r="E177" s="367">
        <f>E178+E179</f>
        <v>41.77</v>
      </c>
      <c r="F177" s="367">
        <f>F178+F179</f>
        <v>41.1</v>
      </c>
      <c r="G177" s="367">
        <f>G178+G179</f>
        <v>0</v>
      </c>
    </row>
    <row r="178" spans="1:7" x14ac:dyDescent="0.25">
      <c r="A178" s="450" t="s">
        <v>200</v>
      </c>
      <c r="B178" s="417" t="s">
        <v>169</v>
      </c>
      <c r="C178" s="364"/>
      <c r="D178" s="371">
        <f t="shared" si="10"/>
        <v>38.67</v>
      </c>
      <c r="E178" s="372">
        <f>E163+E150+E115+E102</f>
        <v>38.67</v>
      </c>
      <c r="F178" s="372">
        <f>F163+F150+F115+F102</f>
        <v>38.1</v>
      </c>
      <c r="G178" s="372">
        <f>G163+G150+G115+G102</f>
        <v>0</v>
      </c>
    </row>
    <row r="179" spans="1:7" x14ac:dyDescent="0.25">
      <c r="A179" s="450" t="s">
        <v>425</v>
      </c>
      <c r="B179" s="417" t="s">
        <v>247</v>
      </c>
      <c r="C179" s="364"/>
      <c r="D179" s="371">
        <f t="shared" si="10"/>
        <v>3.1</v>
      </c>
      <c r="E179" s="372">
        <f>+E162</f>
        <v>3.1</v>
      </c>
      <c r="F179" s="372">
        <v>3</v>
      </c>
      <c r="G179" s="372">
        <f>G151+G116+G103</f>
        <v>0</v>
      </c>
    </row>
    <row r="180" spans="1:7" x14ac:dyDescent="0.25">
      <c r="A180" s="449" t="s">
        <v>263</v>
      </c>
      <c r="B180" s="161" t="s">
        <v>385</v>
      </c>
      <c r="C180" s="6" t="s">
        <v>175</v>
      </c>
      <c r="D180" s="366">
        <f t="shared" si="10"/>
        <v>18.8</v>
      </c>
      <c r="E180" s="367">
        <f>+E181+E182</f>
        <v>18.8</v>
      </c>
      <c r="F180" s="367">
        <f>F181</f>
        <v>0.4</v>
      </c>
      <c r="G180" s="367">
        <f>G181</f>
        <v>0</v>
      </c>
    </row>
    <row r="181" spans="1:7" ht="26.4" x14ac:dyDescent="0.25">
      <c r="A181" s="450" t="s">
        <v>264</v>
      </c>
      <c r="B181" s="419" t="s">
        <v>298</v>
      </c>
      <c r="C181" s="364"/>
      <c r="D181" s="371">
        <f t="shared" si="10"/>
        <v>16.100000000000001</v>
      </c>
      <c r="E181" s="372">
        <f>E165+E146+E130+E118+E105</f>
        <v>16.100000000000001</v>
      </c>
      <c r="F181" s="372">
        <f>F165+F146+F130+F118+F105</f>
        <v>0.4</v>
      </c>
      <c r="G181" s="372">
        <f>G165+G146+G130+G118+G105</f>
        <v>0</v>
      </c>
    </row>
    <row r="182" spans="1:7" x14ac:dyDescent="0.25">
      <c r="A182" s="450" t="s">
        <v>554</v>
      </c>
      <c r="B182" s="419" t="s">
        <v>247</v>
      </c>
      <c r="C182" s="364"/>
      <c r="D182" s="371">
        <f>+D129</f>
        <v>0.5</v>
      </c>
      <c r="E182" s="372">
        <f>+E129+E145</f>
        <v>2.7</v>
      </c>
      <c r="F182" s="372"/>
      <c r="G182" s="372"/>
    </row>
    <row r="183" spans="1:7" x14ac:dyDescent="0.25">
      <c r="A183" s="449" t="s">
        <v>265</v>
      </c>
      <c r="B183" s="416" t="s">
        <v>74</v>
      </c>
      <c r="C183" s="358" t="s">
        <v>131</v>
      </c>
      <c r="D183" s="367">
        <f t="shared" si="10"/>
        <v>15.200000000000001</v>
      </c>
      <c r="E183" s="367">
        <f>E184</f>
        <v>14.4</v>
      </c>
      <c r="F183" s="367">
        <f>F184</f>
        <v>0</v>
      </c>
      <c r="G183" s="367">
        <f>G184</f>
        <v>0.8</v>
      </c>
    </row>
    <row r="184" spans="1:7" x14ac:dyDescent="0.25">
      <c r="A184" s="450" t="s">
        <v>266</v>
      </c>
      <c r="B184" s="417" t="s">
        <v>247</v>
      </c>
      <c r="C184" s="15"/>
      <c r="D184" s="371">
        <f>E184+G184</f>
        <v>15.200000000000001</v>
      </c>
      <c r="E184" s="372">
        <f>E107+E120+E132+E148+E167</f>
        <v>14.4</v>
      </c>
      <c r="F184" s="372">
        <f>F107+F120+F132+F148</f>
        <v>0</v>
      </c>
      <c r="G184" s="372">
        <f>G107+G120+G132+G148</f>
        <v>0.8</v>
      </c>
    </row>
    <row r="185" spans="1:7" x14ac:dyDescent="0.25">
      <c r="A185" s="449" t="s">
        <v>426</v>
      </c>
      <c r="B185" s="427" t="s">
        <v>144</v>
      </c>
      <c r="C185" s="6" t="s">
        <v>433</v>
      </c>
      <c r="D185" s="367">
        <f>D186</f>
        <v>1.9</v>
      </c>
      <c r="E185" s="367">
        <f>E186</f>
        <v>0.6</v>
      </c>
      <c r="F185" s="367">
        <f>F186</f>
        <v>0</v>
      </c>
      <c r="G185" s="367">
        <f>G186</f>
        <v>1.3</v>
      </c>
    </row>
    <row r="186" spans="1:7" x14ac:dyDescent="0.25">
      <c r="A186" s="450" t="s">
        <v>427</v>
      </c>
      <c r="B186" s="417" t="s">
        <v>247</v>
      </c>
      <c r="C186" s="5"/>
      <c r="D186" s="372">
        <f>E186+G186</f>
        <v>1.9</v>
      </c>
      <c r="E186" s="379">
        <f>E134</f>
        <v>0.6</v>
      </c>
      <c r="F186" s="379">
        <f>F134</f>
        <v>0</v>
      </c>
      <c r="G186" s="379">
        <f>G134</f>
        <v>1.3</v>
      </c>
    </row>
    <row r="187" spans="1:7" x14ac:dyDescent="0.25">
      <c r="A187" s="449" t="s">
        <v>62</v>
      </c>
      <c r="B187" s="630" t="s">
        <v>107</v>
      </c>
      <c r="C187" s="16"/>
      <c r="D187" s="381">
        <f>D188+D192</f>
        <v>477.82000000000005</v>
      </c>
      <c r="E187" s="381">
        <f>E188+E192</f>
        <v>477.82000000000005</v>
      </c>
      <c r="F187" s="381">
        <f>F188+F192</f>
        <v>426.01300000000003</v>
      </c>
      <c r="G187" s="381">
        <f>G188+G192</f>
        <v>0</v>
      </c>
    </row>
    <row r="188" spans="1:7" ht="26.4" x14ac:dyDescent="0.25">
      <c r="A188" s="449" t="s">
        <v>63</v>
      </c>
      <c r="B188" s="452" t="s">
        <v>101</v>
      </c>
      <c r="C188" s="18" t="s">
        <v>132</v>
      </c>
      <c r="D188" s="367">
        <f>D189+D190+D191</f>
        <v>477.82000000000005</v>
      </c>
      <c r="E188" s="367">
        <f>E189+E190+E191</f>
        <v>477.82000000000005</v>
      </c>
      <c r="F188" s="367">
        <f>F189+F190+F191</f>
        <v>426.01300000000003</v>
      </c>
      <c r="G188" s="367">
        <f>G189+G190+G191</f>
        <v>0</v>
      </c>
    </row>
    <row r="189" spans="1:7" x14ac:dyDescent="0.25">
      <c r="A189" s="436" t="s">
        <v>124</v>
      </c>
      <c r="B189" s="417" t="s">
        <v>247</v>
      </c>
      <c r="C189" s="19"/>
      <c r="D189" s="371">
        <f>E189+G189</f>
        <v>232.02</v>
      </c>
      <c r="E189" s="372">
        <v>232.02</v>
      </c>
      <c r="F189" s="372">
        <v>194.232</v>
      </c>
      <c r="G189" s="372">
        <v>0</v>
      </c>
    </row>
    <row r="190" spans="1:7" x14ac:dyDescent="0.25">
      <c r="A190" s="436" t="s">
        <v>379</v>
      </c>
      <c r="B190" s="417" t="s">
        <v>319</v>
      </c>
      <c r="C190" s="19"/>
      <c r="D190" s="371">
        <f>E190+G190</f>
        <v>3</v>
      </c>
      <c r="E190" s="372">
        <v>3</v>
      </c>
      <c r="F190" s="372">
        <v>0</v>
      </c>
      <c r="G190" s="372">
        <v>0</v>
      </c>
    </row>
    <row r="191" spans="1:7" ht="26.4" x14ac:dyDescent="0.25">
      <c r="A191" s="436" t="s">
        <v>378</v>
      </c>
      <c r="B191" s="422" t="s">
        <v>298</v>
      </c>
      <c r="C191" s="356"/>
      <c r="D191" s="371">
        <f>E191+G191</f>
        <v>242.8</v>
      </c>
      <c r="E191" s="372">
        <v>242.8</v>
      </c>
      <c r="F191" s="372">
        <v>231.78100000000001</v>
      </c>
      <c r="G191" s="372">
        <v>0</v>
      </c>
    </row>
    <row r="192" spans="1:7" x14ac:dyDescent="0.25">
      <c r="A192" s="241" t="s">
        <v>380</v>
      </c>
      <c r="B192" s="161" t="s">
        <v>385</v>
      </c>
      <c r="C192" s="6" t="s">
        <v>175</v>
      </c>
      <c r="D192" s="366">
        <f>E192+G192</f>
        <v>0</v>
      </c>
      <c r="E192" s="367">
        <f>E193</f>
        <v>0</v>
      </c>
      <c r="F192" s="367">
        <f>F193</f>
        <v>0</v>
      </c>
      <c r="G192" s="367">
        <f>G193</f>
        <v>0</v>
      </c>
    </row>
    <row r="193" spans="1:7" ht="26.4" x14ac:dyDescent="0.25">
      <c r="A193" s="342" t="s">
        <v>381</v>
      </c>
      <c r="B193" s="419" t="s">
        <v>298</v>
      </c>
      <c r="C193" s="6"/>
      <c r="D193" s="371">
        <f>E193+G193</f>
        <v>0</v>
      </c>
      <c r="E193" s="372"/>
      <c r="F193" s="372"/>
      <c r="G193" s="372"/>
    </row>
    <row r="194" spans="1:7" x14ac:dyDescent="0.25">
      <c r="A194" s="241" t="s">
        <v>64</v>
      </c>
      <c r="B194" s="629" t="s">
        <v>413</v>
      </c>
      <c r="C194" s="13"/>
      <c r="D194" s="367">
        <f t="shared" ref="D194:G195" si="11">D195</f>
        <v>333.95499999999998</v>
      </c>
      <c r="E194" s="367">
        <f t="shared" si="11"/>
        <v>19.178000000000001</v>
      </c>
      <c r="F194" s="367">
        <f t="shared" si="11"/>
        <v>0</v>
      </c>
      <c r="G194" s="367">
        <f t="shared" si="11"/>
        <v>314.77699999999999</v>
      </c>
    </row>
    <row r="195" spans="1:7" x14ac:dyDescent="0.25">
      <c r="A195" s="241" t="s">
        <v>65</v>
      </c>
      <c r="B195" s="428" t="s">
        <v>144</v>
      </c>
      <c r="C195" s="812" t="s">
        <v>433</v>
      </c>
      <c r="D195" s="366">
        <f t="shared" si="11"/>
        <v>333.95499999999998</v>
      </c>
      <c r="E195" s="367">
        <f t="shared" si="11"/>
        <v>19.178000000000001</v>
      </c>
      <c r="F195" s="367">
        <f t="shared" si="11"/>
        <v>0</v>
      </c>
      <c r="G195" s="367">
        <f t="shared" si="11"/>
        <v>314.77699999999999</v>
      </c>
    </row>
    <row r="196" spans="1:7" x14ac:dyDescent="0.25">
      <c r="A196" s="241" t="s">
        <v>125</v>
      </c>
      <c r="B196" s="426" t="s">
        <v>247</v>
      </c>
      <c r="C196" s="819"/>
      <c r="D196" s="371">
        <f>E196+G196</f>
        <v>333.95499999999998</v>
      </c>
      <c r="E196" s="372">
        <v>19.178000000000001</v>
      </c>
      <c r="F196" s="373">
        <v>0</v>
      </c>
      <c r="G196" s="373">
        <v>314.77699999999999</v>
      </c>
    </row>
    <row r="197" spans="1:7" x14ac:dyDescent="0.25">
      <c r="A197" s="241" t="s">
        <v>66</v>
      </c>
      <c r="B197" s="631" t="s">
        <v>254</v>
      </c>
      <c r="C197" s="351" t="s">
        <v>130</v>
      </c>
      <c r="D197" s="370">
        <f t="shared" ref="D197:G198" si="12">D198</f>
        <v>48.972000000000001</v>
      </c>
      <c r="E197" s="370">
        <f t="shared" si="12"/>
        <v>48.972000000000001</v>
      </c>
      <c r="F197" s="370">
        <f t="shared" si="12"/>
        <v>41.369</v>
      </c>
      <c r="G197" s="370">
        <f t="shared" si="12"/>
        <v>0</v>
      </c>
    </row>
    <row r="198" spans="1:7" x14ac:dyDescent="0.25">
      <c r="A198" s="241" t="s">
        <v>67</v>
      </c>
      <c r="B198" s="427" t="s">
        <v>100</v>
      </c>
      <c r="C198" s="21"/>
      <c r="D198" s="370">
        <f t="shared" si="12"/>
        <v>48.972000000000001</v>
      </c>
      <c r="E198" s="370">
        <f t="shared" si="12"/>
        <v>48.972000000000001</v>
      </c>
      <c r="F198" s="370">
        <f t="shared" si="12"/>
        <v>41.369</v>
      </c>
      <c r="G198" s="370">
        <f t="shared" si="12"/>
        <v>0</v>
      </c>
    </row>
    <row r="199" spans="1:7" x14ac:dyDescent="0.25">
      <c r="A199" s="241" t="s">
        <v>203</v>
      </c>
      <c r="B199" s="440" t="s">
        <v>247</v>
      </c>
      <c r="C199" s="21"/>
      <c r="D199" s="373">
        <f t="shared" ref="D199:D203" si="13">E199+G199</f>
        <v>48.972000000000001</v>
      </c>
      <c r="E199" s="373">
        <v>48.972000000000001</v>
      </c>
      <c r="F199" s="373">
        <v>41.369</v>
      </c>
      <c r="G199" s="373">
        <v>0</v>
      </c>
    </row>
    <row r="200" spans="1:7" x14ac:dyDescent="0.25">
      <c r="A200" s="241" t="s">
        <v>246</v>
      </c>
      <c r="B200" s="630" t="s">
        <v>341</v>
      </c>
      <c r="C200" s="22"/>
      <c r="D200" s="341">
        <f t="shared" si="13"/>
        <v>168</v>
      </c>
      <c r="E200" s="413">
        <f>E201</f>
        <v>168</v>
      </c>
      <c r="F200" s="413">
        <f>F201</f>
        <v>153.19999999999999</v>
      </c>
      <c r="G200" s="413">
        <f>G201</f>
        <v>0</v>
      </c>
    </row>
    <row r="201" spans="1:7" ht="27" customHeight="1" x14ac:dyDescent="0.25">
      <c r="A201" s="241" t="s">
        <v>204</v>
      </c>
      <c r="B201" s="437" t="s">
        <v>102</v>
      </c>
      <c r="C201" s="812" t="s">
        <v>134</v>
      </c>
      <c r="D201" s="404">
        <f t="shared" si="13"/>
        <v>168</v>
      </c>
      <c r="E201" s="341">
        <f>E202+E203</f>
        <v>168</v>
      </c>
      <c r="F201" s="341">
        <f>F202+F203</f>
        <v>153.19999999999999</v>
      </c>
      <c r="G201" s="341">
        <f>G202+G203</f>
        <v>0</v>
      </c>
    </row>
    <row r="202" spans="1:7" ht="26.4" x14ac:dyDescent="0.25">
      <c r="A202" s="241" t="s">
        <v>382</v>
      </c>
      <c r="B202" s="453" t="s">
        <v>298</v>
      </c>
      <c r="C202" s="813"/>
      <c r="D202" s="250">
        <f t="shared" si="13"/>
        <v>168</v>
      </c>
      <c r="E202" s="373">
        <v>168</v>
      </c>
      <c r="F202" s="373">
        <v>153.19999999999999</v>
      </c>
      <c r="G202" s="373"/>
    </row>
    <row r="203" spans="1:7" ht="13.8" thickBot="1" x14ac:dyDescent="0.3">
      <c r="A203" s="241" t="s">
        <v>383</v>
      </c>
      <c r="B203" s="659" t="s">
        <v>247</v>
      </c>
      <c r="C203" s="813"/>
      <c r="D203" s="660">
        <f t="shared" si="13"/>
        <v>0</v>
      </c>
      <c r="E203" s="375">
        <v>0</v>
      </c>
      <c r="F203" s="375"/>
      <c r="G203" s="375">
        <v>0</v>
      </c>
    </row>
    <row r="204" spans="1:7" ht="28.2" customHeight="1" thickBot="1" x14ac:dyDescent="0.3">
      <c r="A204" s="658" t="s">
        <v>267</v>
      </c>
      <c r="B204" s="662" t="s">
        <v>205</v>
      </c>
      <c r="C204" s="663"/>
      <c r="D204" s="664">
        <f>E204+G204</f>
        <v>12444.844000000001</v>
      </c>
      <c r="E204" s="664">
        <f>E205+E210+E214+E218+E220+E222+E225+E228+E230+E232</f>
        <v>10667.519</v>
      </c>
      <c r="F204" s="664">
        <f>F205+F210+F214+F218+F220+F222+F225+F228+F230+F232</f>
        <v>7189.2260000000006</v>
      </c>
      <c r="G204" s="665">
        <f>G205+G210+G214+G218+G220+G222+G225+G228+G230+G232</f>
        <v>1777.3249999999998</v>
      </c>
    </row>
    <row r="205" spans="1:7" x14ac:dyDescent="0.25">
      <c r="A205" s="449" t="s">
        <v>255</v>
      </c>
      <c r="B205" s="661" t="s">
        <v>100</v>
      </c>
      <c r="C205" s="622" t="s">
        <v>130</v>
      </c>
      <c r="D205" s="414">
        <f>D206+D207+D208+D209</f>
        <v>6144.5820000000003</v>
      </c>
      <c r="E205" s="414">
        <f>E206+E207+E208+E209</f>
        <v>6080.4090000000006</v>
      </c>
      <c r="F205" s="414">
        <f>F206+F207+F208+F209</f>
        <v>5013.2390000000005</v>
      </c>
      <c r="G205" s="414">
        <f>G206+G207+G208+G209</f>
        <v>64.173000000000002</v>
      </c>
    </row>
    <row r="206" spans="1:7" x14ac:dyDescent="0.25">
      <c r="A206" s="450" t="s">
        <v>256</v>
      </c>
      <c r="B206" s="417" t="s">
        <v>247</v>
      </c>
      <c r="C206" s="346"/>
      <c r="D206" s="372">
        <f>D15+D55+D60+D80+D89+D93+D170+D85+D199</f>
        <v>3180.9720000000002</v>
      </c>
      <c r="E206" s="372">
        <f>E15+E55+E60+E80+E89+E93+E170+E85+E199</f>
        <v>3126.2990000000004</v>
      </c>
      <c r="F206" s="372">
        <f>F15+F55+F60+F80+F89+F93+F170+F85+F199</f>
        <v>2308.7280000000001</v>
      </c>
      <c r="G206" s="372">
        <f>G15+G55+G60+G80+G89+G93+G170+G85+G199</f>
        <v>54.673000000000002</v>
      </c>
    </row>
    <row r="207" spans="1:7" ht="26.4" x14ac:dyDescent="0.25">
      <c r="A207" s="450" t="s">
        <v>268</v>
      </c>
      <c r="B207" s="419" t="s">
        <v>298</v>
      </c>
      <c r="C207" s="346"/>
      <c r="D207" s="371">
        <f>E207+G207</f>
        <v>17.399999999999999</v>
      </c>
      <c r="E207" s="372">
        <f>E16</f>
        <v>17.399999999999999</v>
      </c>
      <c r="F207" s="372">
        <f>F16</f>
        <v>15.8</v>
      </c>
      <c r="G207" s="372">
        <f>G16</f>
        <v>0</v>
      </c>
    </row>
    <row r="208" spans="1:7" x14ac:dyDescent="0.25">
      <c r="A208" s="450" t="s">
        <v>269</v>
      </c>
      <c r="B208" s="420" t="s">
        <v>418</v>
      </c>
      <c r="C208" s="346"/>
      <c r="D208" s="371">
        <f>E208+G208</f>
        <v>2808.3</v>
      </c>
      <c r="E208" s="372">
        <f>E81+E61+E56+E17</f>
        <v>2802.8</v>
      </c>
      <c r="F208" s="372">
        <f>F81+F61+F56+F17</f>
        <v>2685.4110000000001</v>
      </c>
      <c r="G208" s="372">
        <f>G81+G61+G56+G17</f>
        <v>5.5</v>
      </c>
    </row>
    <row r="209" spans="1:7" x14ac:dyDescent="0.25">
      <c r="A209" s="450" t="s">
        <v>270</v>
      </c>
      <c r="B209" s="424" t="s">
        <v>251</v>
      </c>
      <c r="C209" s="346"/>
      <c r="D209" s="371">
        <f>E209+G209</f>
        <v>137.91</v>
      </c>
      <c r="E209" s="372">
        <f>E94+E90+E86+E82+E62+E57</f>
        <v>133.91</v>
      </c>
      <c r="F209" s="372">
        <f>F94+F90+F86+F82+F62+F57</f>
        <v>3.3</v>
      </c>
      <c r="G209" s="372">
        <f>G94+G90+G86+G82+G62+G57</f>
        <v>4</v>
      </c>
    </row>
    <row r="210" spans="1:7" ht="26.4" x14ac:dyDescent="0.25">
      <c r="A210" s="449" t="s">
        <v>271</v>
      </c>
      <c r="B210" s="161" t="s">
        <v>101</v>
      </c>
      <c r="C210" s="354" t="s">
        <v>132</v>
      </c>
      <c r="D210" s="367">
        <f>D211+D212+D213</f>
        <v>2130.7040000000002</v>
      </c>
      <c r="E210" s="367">
        <f>E211+E212+E213</f>
        <v>1761.248</v>
      </c>
      <c r="F210" s="367">
        <f>F211+F212+F213</f>
        <v>570.73699999999997</v>
      </c>
      <c r="G210" s="367">
        <f>G211+G212+G213</f>
        <v>369.45600000000002</v>
      </c>
    </row>
    <row r="211" spans="1:7" x14ac:dyDescent="0.25">
      <c r="A211" s="450" t="s">
        <v>272</v>
      </c>
      <c r="B211" s="417" t="s">
        <v>247</v>
      </c>
      <c r="C211" s="346"/>
      <c r="D211" s="371">
        <f>E211+G211</f>
        <v>1406.7040000000002</v>
      </c>
      <c r="E211" s="372">
        <f>E189+E44+E172</f>
        <v>1037.248</v>
      </c>
      <c r="F211" s="372">
        <f>F189+F44+F172</f>
        <v>327.55599999999998</v>
      </c>
      <c r="G211" s="372">
        <f>G189+G44+G172</f>
        <v>369.45600000000002</v>
      </c>
    </row>
    <row r="212" spans="1:7" ht="26.4" x14ac:dyDescent="0.25">
      <c r="A212" s="450" t="s">
        <v>273</v>
      </c>
      <c r="B212" s="419" t="s">
        <v>298</v>
      </c>
      <c r="C212" s="346"/>
      <c r="D212" s="371">
        <f>E212+G212</f>
        <v>721.00000000000011</v>
      </c>
      <c r="E212" s="372">
        <f>E45+E191+E19</f>
        <v>721.00000000000011</v>
      </c>
      <c r="F212" s="372">
        <f>F45+F191+F19</f>
        <v>243.18100000000001</v>
      </c>
      <c r="G212" s="372">
        <f>G45+G191+G19</f>
        <v>0</v>
      </c>
    </row>
    <row r="213" spans="1:7" x14ac:dyDescent="0.25">
      <c r="A213" s="450" t="s">
        <v>274</v>
      </c>
      <c r="B213" s="424" t="s">
        <v>251</v>
      </c>
      <c r="C213" s="346"/>
      <c r="D213" s="371">
        <f>E213+G213</f>
        <v>3</v>
      </c>
      <c r="E213" s="372">
        <f>E190</f>
        <v>3</v>
      </c>
      <c r="F213" s="372">
        <f>F190</f>
        <v>0</v>
      </c>
      <c r="G213" s="372">
        <f>G190</f>
        <v>0</v>
      </c>
    </row>
    <row r="214" spans="1:7" ht="39.6" x14ac:dyDescent="0.25">
      <c r="A214" s="449" t="s">
        <v>275</v>
      </c>
      <c r="B214" s="161" t="s">
        <v>102</v>
      </c>
      <c r="C214" s="6" t="s">
        <v>134</v>
      </c>
      <c r="D214" s="367">
        <f>D215+D217+D216</f>
        <v>2168.8970000000004</v>
      </c>
      <c r="E214" s="367">
        <f>E215+E217+E216</f>
        <v>2130.8470000000002</v>
      </c>
      <c r="F214" s="367">
        <f>F215+F217+F216</f>
        <v>1492.1110000000003</v>
      </c>
      <c r="G214" s="367">
        <f>G215+G217+G216</f>
        <v>38.050000000000004</v>
      </c>
    </row>
    <row r="215" spans="1:7" x14ac:dyDescent="0.25">
      <c r="A215" s="450" t="s">
        <v>276</v>
      </c>
      <c r="B215" s="417" t="s">
        <v>247</v>
      </c>
      <c r="C215" s="347"/>
      <c r="D215" s="371">
        <f>D21+D174+D41+D203+D48</f>
        <v>1868.8400000000001</v>
      </c>
      <c r="E215" s="371">
        <f>E21+E174+E41+E203+E48</f>
        <v>1830.7900000000002</v>
      </c>
      <c r="F215" s="371">
        <f>F21+F174+F41+F203+F48</f>
        <v>1274.7200000000003</v>
      </c>
      <c r="G215" s="371">
        <f>G21+G174+G41</f>
        <v>38.050000000000004</v>
      </c>
    </row>
    <row r="216" spans="1:7" ht="26.4" x14ac:dyDescent="0.25">
      <c r="A216" s="450" t="s">
        <v>277</v>
      </c>
      <c r="B216" s="407" t="s">
        <v>298</v>
      </c>
      <c r="C216" s="346"/>
      <c r="D216" s="371">
        <f>D22+D202+D176+D47</f>
        <v>236.32899999999998</v>
      </c>
      <c r="E216" s="371">
        <f>E22+E202+E176+E47</f>
        <v>236.32899999999998</v>
      </c>
      <c r="F216" s="371">
        <f>F22+F202+F176+F47</f>
        <v>217.39099999999999</v>
      </c>
      <c r="G216" s="371">
        <f>G22+G202+G176+G47</f>
        <v>0</v>
      </c>
    </row>
    <row r="217" spans="1:7" x14ac:dyDescent="0.25">
      <c r="A217" s="450" t="s">
        <v>278</v>
      </c>
      <c r="B217" s="440" t="s">
        <v>251</v>
      </c>
      <c r="C217" s="5"/>
      <c r="D217" s="371">
        <f t="shared" ref="D217:D229" si="14">E217+G217</f>
        <v>63.728000000000009</v>
      </c>
      <c r="E217" s="371">
        <f>E23+E175</f>
        <v>63.728000000000009</v>
      </c>
      <c r="F217" s="371">
        <f>F23+F175</f>
        <v>0</v>
      </c>
      <c r="G217" s="371">
        <f>G23+G175</f>
        <v>0</v>
      </c>
    </row>
    <row r="218" spans="1:7" ht="27" customHeight="1" x14ac:dyDescent="0.25">
      <c r="A218" s="449" t="s">
        <v>279</v>
      </c>
      <c r="B218" s="454" t="s">
        <v>206</v>
      </c>
      <c r="C218" s="6" t="s">
        <v>133</v>
      </c>
      <c r="D218" s="366">
        <f t="shared" si="14"/>
        <v>75.653000000000006</v>
      </c>
      <c r="E218" s="367">
        <f>E219</f>
        <v>64.453000000000003</v>
      </c>
      <c r="F218" s="367">
        <f>F219</f>
        <v>13.8</v>
      </c>
      <c r="G218" s="367">
        <f>G219</f>
        <v>11.2</v>
      </c>
    </row>
    <row r="219" spans="1:7" x14ac:dyDescent="0.25">
      <c r="A219" s="450" t="s">
        <v>280</v>
      </c>
      <c r="B219" s="417" t="s">
        <v>247</v>
      </c>
      <c r="C219" s="16"/>
      <c r="D219" s="371">
        <f t="shared" si="14"/>
        <v>75.653000000000006</v>
      </c>
      <c r="E219" s="371">
        <f>E25</f>
        <v>64.453000000000003</v>
      </c>
      <c r="F219" s="371">
        <f>F25</f>
        <v>13.8</v>
      </c>
      <c r="G219" s="371">
        <f>G25</f>
        <v>11.2</v>
      </c>
    </row>
    <row r="220" spans="1:7" x14ac:dyDescent="0.25">
      <c r="A220" s="449" t="s">
        <v>281</v>
      </c>
      <c r="B220" s="416" t="s">
        <v>106</v>
      </c>
      <c r="C220" s="352" t="s">
        <v>135</v>
      </c>
      <c r="D220" s="366">
        <f>E220+G220</f>
        <v>1077.019</v>
      </c>
      <c r="E220" s="367">
        <f>E221</f>
        <v>113.95</v>
      </c>
      <c r="F220" s="367">
        <f>F221</f>
        <v>2.61</v>
      </c>
      <c r="G220" s="367">
        <f>G221</f>
        <v>963.06899999999996</v>
      </c>
    </row>
    <row r="221" spans="1:7" x14ac:dyDescent="0.25">
      <c r="A221" s="449" t="s">
        <v>282</v>
      </c>
      <c r="B221" s="426" t="s">
        <v>247</v>
      </c>
      <c r="C221" s="5"/>
      <c r="D221" s="371">
        <f t="shared" si="14"/>
        <v>1077.019</v>
      </c>
      <c r="E221" s="371">
        <f>E27</f>
        <v>113.95</v>
      </c>
      <c r="F221" s="371">
        <f>F27</f>
        <v>2.61</v>
      </c>
      <c r="G221" s="371">
        <f>G27</f>
        <v>963.06899999999996</v>
      </c>
    </row>
    <row r="222" spans="1:7" ht="26.4" x14ac:dyDescent="0.25">
      <c r="A222" s="449" t="s">
        <v>283</v>
      </c>
      <c r="B222" s="161" t="s">
        <v>179</v>
      </c>
      <c r="C222" s="353" t="s">
        <v>136</v>
      </c>
      <c r="D222" s="367">
        <f>D223+D224</f>
        <v>199.43200000000002</v>
      </c>
      <c r="E222" s="367">
        <f>E223+E224</f>
        <v>187.43200000000002</v>
      </c>
      <c r="F222" s="367">
        <f>F223+F224</f>
        <v>96.329000000000008</v>
      </c>
      <c r="G222" s="367">
        <f>G223+G224</f>
        <v>12</v>
      </c>
    </row>
    <row r="223" spans="1:7" ht="16.5" customHeight="1" x14ac:dyDescent="0.25">
      <c r="A223" s="450" t="s">
        <v>284</v>
      </c>
      <c r="B223" s="440" t="s">
        <v>247</v>
      </c>
      <c r="C223" s="6"/>
      <c r="D223" s="371">
        <f t="shared" si="14"/>
        <v>36.299999999999997</v>
      </c>
      <c r="E223" s="371">
        <f>E30+E179+E52</f>
        <v>24.299999999999997</v>
      </c>
      <c r="F223" s="371">
        <f>F30+F179+F52</f>
        <v>19.3</v>
      </c>
      <c r="G223" s="371">
        <f>G30+G179+G52</f>
        <v>12</v>
      </c>
    </row>
    <row r="224" spans="1:7" ht="26.4" x14ac:dyDescent="0.25">
      <c r="A224" s="450" t="s">
        <v>285</v>
      </c>
      <c r="B224" s="407" t="s">
        <v>298</v>
      </c>
      <c r="C224" s="6"/>
      <c r="D224" s="371">
        <f t="shared" si="14"/>
        <v>163.13200000000001</v>
      </c>
      <c r="E224" s="371">
        <f>E51+E178+E29</f>
        <v>163.13200000000001</v>
      </c>
      <c r="F224" s="371">
        <f>F51+F178+F29</f>
        <v>77.029000000000011</v>
      </c>
      <c r="G224" s="371">
        <f>G51+G178</f>
        <v>0</v>
      </c>
    </row>
    <row r="225" spans="1:8" x14ac:dyDescent="0.25">
      <c r="A225" s="449" t="s">
        <v>286</v>
      </c>
      <c r="B225" s="161" t="s">
        <v>384</v>
      </c>
      <c r="C225" s="6" t="s">
        <v>175</v>
      </c>
      <c r="D225" s="366">
        <f t="shared" si="14"/>
        <v>23.8</v>
      </c>
      <c r="E225" s="367">
        <f>E226+E227</f>
        <v>23.8</v>
      </c>
      <c r="F225" s="367">
        <f>F226+F227</f>
        <v>0.4</v>
      </c>
      <c r="G225" s="367">
        <f>G226+G227</f>
        <v>0</v>
      </c>
    </row>
    <row r="226" spans="1:8" ht="26.4" x14ac:dyDescent="0.25">
      <c r="A226" s="450" t="s">
        <v>287</v>
      </c>
      <c r="B226" s="419" t="s">
        <v>298</v>
      </c>
      <c r="C226" s="354"/>
      <c r="D226" s="371">
        <f t="shared" si="14"/>
        <v>16.100000000000001</v>
      </c>
      <c r="E226" s="371">
        <f>E181+E193</f>
        <v>16.100000000000001</v>
      </c>
      <c r="F226" s="371">
        <f>F181+F193</f>
        <v>0.4</v>
      </c>
      <c r="G226" s="371">
        <f>G181+G193</f>
        <v>0</v>
      </c>
    </row>
    <row r="227" spans="1:8" x14ac:dyDescent="0.25">
      <c r="A227" s="450" t="s">
        <v>429</v>
      </c>
      <c r="B227" s="440" t="s">
        <v>247</v>
      </c>
      <c r="C227" s="354"/>
      <c r="D227" s="371">
        <f t="shared" si="14"/>
        <v>7.7</v>
      </c>
      <c r="E227" s="371">
        <f>E38+E182</f>
        <v>7.7</v>
      </c>
      <c r="F227" s="371">
        <f>F38</f>
        <v>0</v>
      </c>
      <c r="G227" s="371">
        <f>G38</f>
        <v>0</v>
      </c>
    </row>
    <row r="228" spans="1:8" x14ac:dyDescent="0.25">
      <c r="A228" s="449" t="s">
        <v>288</v>
      </c>
      <c r="B228" s="416" t="s">
        <v>74</v>
      </c>
      <c r="C228" s="6" t="s">
        <v>131</v>
      </c>
      <c r="D228" s="367">
        <f t="shared" si="14"/>
        <v>93.00200000000001</v>
      </c>
      <c r="E228" s="367">
        <f>E229</f>
        <v>92.202000000000012</v>
      </c>
      <c r="F228" s="367">
        <f>F229</f>
        <v>0</v>
      </c>
      <c r="G228" s="367">
        <f>G229</f>
        <v>0.8</v>
      </c>
    </row>
    <row r="229" spans="1:8" x14ac:dyDescent="0.25">
      <c r="A229" s="450" t="s">
        <v>289</v>
      </c>
      <c r="B229" s="417" t="s">
        <v>247</v>
      </c>
      <c r="C229" s="17"/>
      <c r="D229" s="372">
        <f t="shared" si="14"/>
        <v>93.00200000000001</v>
      </c>
      <c r="E229" s="372">
        <f>E32+E184</f>
        <v>92.202000000000012</v>
      </c>
      <c r="F229" s="372">
        <f>F32+F184</f>
        <v>0</v>
      </c>
      <c r="G229" s="372">
        <f>G32+G184</f>
        <v>0.8</v>
      </c>
    </row>
    <row r="230" spans="1:8" ht="25.5" customHeight="1" x14ac:dyDescent="0.25">
      <c r="A230" s="449" t="s">
        <v>290</v>
      </c>
      <c r="B230" s="161" t="s">
        <v>143</v>
      </c>
      <c r="C230" s="6" t="s">
        <v>33</v>
      </c>
      <c r="D230" s="366">
        <f>E230+G230</f>
        <v>193</v>
      </c>
      <c r="E230" s="367">
        <f>E231</f>
        <v>193</v>
      </c>
      <c r="F230" s="367">
        <f>F231</f>
        <v>0</v>
      </c>
      <c r="G230" s="367">
        <f>G231</f>
        <v>0</v>
      </c>
    </row>
    <row r="231" spans="1:8" x14ac:dyDescent="0.25">
      <c r="A231" s="450" t="s">
        <v>291</v>
      </c>
      <c r="B231" s="417" t="s">
        <v>247</v>
      </c>
      <c r="C231" s="17"/>
      <c r="D231" s="371">
        <f>E231+G231</f>
        <v>193</v>
      </c>
      <c r="E231" s="371">
        <f>E34</f>
        <v>193</v>
      </c>
      <c r="F231" s="371">
        <f>F34</f>
        <v>0</v>
      </c>
      <c r="G231" s="371">
        <f>G34</f>
        <v>0</v>
      </c>
    </row>
    <row r="232" spans="1:8" x14ac:dyDescent="0.25">
      <c r="A232" s="449" t="s">
        <v>292</v>
      </c>
      <c r="B232" s="427" t="s">
        <v>144</v>
      </c>
      <c r="C232" s="6" t="s">
        <v>433</v>
      </c>
      <c r="D232" s="366">
        <f>E232+G232</f>
        <v>338.755</v>
      </c>
      <c r="E232" s="367">
        <f>E233</f>
        <v>20.178000000000001</v>
      </c>
      <c r="F232" s="367">
        <f>F233</f>
        <v>0</v>
      </c>
      <c r="G232" s="367">
        <f>G233</f>
        <v>318.577</v>
      </c>
    </row>
    <row r="233" spans="1:8" x14ac:dyDescent="0.25">
      <c r="A233" s="450" t="s">
        <v>293</v>
      </c>
      <c r="B233" s="417" t="s">
        <v>247</v>
      </c>
      <c r="C233" s="17"/>
      <c r="D233" s="371">
        <f>E233+G233</f>
        <v>338.755</v>
      </c>
      <c r="E233" s="371">
        <f>E36+E195+E185</f>
        <v>20.178000000000001</v>
      </c>
      <c r="F233" s="371">
        <f>F36+F195+F185</f>
        <v>0</v>
      </c>
      <c r="G233" s="371">
        <f>G36+G195+G185</f>
        <v>318.577</v>
      </c>
    </row>
    <row r="234" spans="1:8" x14ac:dyDescent="0.25">
      <c r="A234" s="449" t="s">
        <v>323</v>
      </c>
      <c r="B234" s="416" t="s">
        <v>207</v>
      </c>
      <c r="C234" s="17"/>
      <c r="D234" s="372"/>
      <c r="E234" s="372"/>
      <c r="F234" s="372"/>
      <c r="G234" s="372"/>
    </row>
    <row r="235" spans="1:8" x14ac:dyDescent="0.25">
      <c r="A235" s="450"/>
      <c r="B235" s="632" t="s">
        <v>659</v>
      </c>
      <c r="C235" s="5"/>
      <c r="D235" s="367">
        <f>D206+D211+D215+D219+D221+D223+D229+D231+D233+D227</f>
        <v>8277.9450000000015</v>
      </c>
      <c r="E235" s="367">
        <f>E206+E211+E215+E219+E221+E223+E229+E231+E233+E227</f>
        <v>6510.1200000000008</v>
      </c>
      <c r="F235" s="367">
        <f>F206+F211+F215+F219+F221+F223+F229+F231+F233+F227</f>
        <v>3946.7140000000009</v>
      </c>
      <c r="G235" s="367">
        <f>G206+G211+G215+G219+G221+G223+G229+G231+G233+G227</f>
        <v>1767.8249999999998</v>
      </c>
      <c r="H235" s="7"/>
    </row>
    <row r="236" spans="1:8" ht="13.5" customHeight="1" x14ac:dyDescent="0.25">
      <c r="A236" s="450"/>
      <c r="B236" s="632" t="s">
        <v>658</v>
      </c>
      <c r="C236" s="5"/>
      <c r="D236" s="372">
        <f>D224+D216+D212+D207+D226</f>
        <v>1153.9610000000002</v>
      </c>
      <c r="E236" s="372">
        <f>E224+E216+E212+E207+E226</f>
        <v>1153.9610000000002</v>
      </c>
      <c r="F236" s="372">
        <f>F224+F216+F212+F207+F226</f>
        <v>553.80099999999993</v>
      </c>
      <c r="G236" s="372">
        <f>G224+G216+G212+G207+G226</f>
        <v>0</v>
      </c>
    </row>
    <row r="237" spans="1:8" ht="12.75" customHeight="1" x14ac:dyDescent="0.25">
      <c r="A237" s="450"/>
      <c r="B237" s="632" t="s">
        <v>657</v>
      </c>
      <c r="C237" s="5"/>
      <c r="D237" s="372">
        <f>D208</f>
        <v>2808.3</v>
      </c>
      <c r="E237" s="372">
        <f>E208</f>
        <v>2802.8</v>
      </c>
      <c r="F237" s="372">
        <f>F208</f>
        <v>2685.4110000000001</v>
      </c>
      <c r="G237" s="372">
        <f>G208</f>
        <v>5.5</v>
      </c>
    </row>
    <row r="238" spans="1:8" ht="14.25" customHeight="1" x14ac:dyDescent="0.25">
      <c r="A238" s="450"/>
      <c r="B238" s="455" t="s">
        <v>532</v>
      </c>
      <c r="C238" s="5"/>
      <c r="D238" s="372">
        <f>D217+D213+D209</f>
        <v>204.63800000000001</v>
      </c>
      <c r="E238" s="372">
        <f>E217+E213+E209</f>
        <v>200.63800000000001</v>
      </c>
      <c r="F238" s="372">
        <f>F217+F213+F209</f>
        <v>3.3</v>
      </c>
      <c r="G238" s="372">
        <f>G217+G213+G209</f>
        <v>4</v>
      </c>
    </row>
    <row r="239" spans="1:8" x14ac:dyDescent="0.25">
      <c r="A239" s="450"/>
      <c r="B239" s="427" t="s">
        <v>208</v>
      </c>
      <c r="C239" s="27"/>
      <c r="D239" s="367">
        <f>SUM(D235:D238)</f>
        <v>12444.844000000003</v>
      </c>
      <c r="E239" s="367">
        <f>SUM(E235:E238)</f>
        <v>10667.519000000002</v>
      </c>
      <c r="F239" s="367">
        <f>SUM(F235:F238)</f>
        <v>7189.2260000000015</v>
      </c>
      <c r="G239" s="367">
        <f>SUM(G235:G238)</f>
        <v>1777.3249999999998</v>
      </c>
    </row>
    <row r="240" spans="1:8" ht="15.75" customHeight="1" x14ac:dyDescent="0.25">
      <c r="A240" s="450"/>
      <c r="B240" s="377" t="s">
        <v>336</v>
      </c>
      <c r="C240" s="11"/>
      <c r="D240" s="367">
        <f>E240+G240</f>
        <v>12106.089</v>
      </c>
      <c r="E240" s="367">
        <f t="shared" ref="E240:F240" si="15">E204-E232</f>
        <v>10647.341</v>
      </c>
      <c r="F240" s="367">
        <f t="shared" si="15"/>
        <v>7189.2260000000006</v>
      </c>
      <c r="G240" s="367">
        <f>G204-G232</f>
        <v>1458.7479999999998</v>
      </c>
    </row>
  </sheetData>
  <mergeCells count="26">
    <mergeCell ref="A6:G6"/>
    <mergeCell ref="G9:G11"/>
    <mergeCell ref="E10:E11"/>
    <mergeCell ref="A5:G5"/>
    <mergeCell ref="A8:A10"/>
    <mergeCell ref="B8:B11"/>
    <mergeCell ref="C8:C11"/>
    <mergeCell ref="C46:C47"/>
    <mergeCell ref="D8:D11"/>
    <mergeCell ref="E8:G8"/>
    <mergeCell ref="E9:F9"/>
    <mergeCell ref="C84:C86"/>
    <mergeCell ref="C18:C19"/>
    <mergeCell ref="C37:C38"/>
    <mergeCell ref="F10:F11"/>
    <mergeCell ref="C201:C203"/>
    <mergeCell ref="C122:C123"/>
    <mergeCell ref="C138:C139"/>
    <mergeCell ref="C155:C156"/>
    <mergeCell ref="C171:C172"/>
    <mergeCell ref="C140:C143"/>
    <mergeCell ref="C157:C160"/>
    <mergeCell ref="C173:C176"/>
    <mergeCell ref="C195:C196"/>
    <mergeCell ref="C150:C151"/>
    <mergeCell ref="C124:C127"/>
  </mergeCells>
  <phoneticPr fontId="2" type="noConversion"/>
  <pageMargins left="0" right="0" top="0.39370078740157483" bottom="0.39370078740157483"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B63"/>
  <sheetViews>
    <sheetView workbookViewId="0">
      <selection activeCell="AC11" sqref="AC11"/>
    </sheetView>
  </sheetViews>
  <sheetFormatPr defaultColWidth="8.6640625" defaultRowHeight="12" x14ac:dyDescent="0.25"/>
  <cols>
    <col min="1" max="1" width="4.109375" style="635" customWidth="1"/>
    <col min="2" max="2" width="16.6640625" style="635" customWidth="1"/>
    <col min="3" max="3" width="8.6640625" style="635" customWidth="1"/>
    <col min="4" max="4" width="7" style="634" customWidth="1"/>
    <col min="5" max="5" width="7.6640625" style="635" customWidth="1"/>
    <col min="6" max="6" width="7.44140625" style="635" customWidth="1"/>
    <col min="7" max="7" width="8.6640625" style="635" customWidth="1"/>
    <col min="8" max="8" width="8" style="635" customWidth="1"/>
    <col min="9" max="9" width="7.6640625" style="635" customWidth="1"/>
    <col min="10" max="10" width="7.44140625" style="635" customWidth="1"/>
    <col min="11" max="11" width="7.109375" style="635" customWidth="1"/>
    <col min="12" max="12" width="6" style="635" customWidth="1"/>
    <col min="13" max="14" width="8.33203125" style="635" customWidth="1"/>
    <col min="15" max="15" width="7" style="635" customWidth="1"/>
    <col min="16" max="16" width="7.44140625" style="635" customWidth="1"/>
    <col min="17" max="17" width="8" style="635" customWidth="1"/>
    <col min="18" max="18" width="8.44140625" style="635" customWidth="1"/>
    <col min="19" max="20" width="8.6640625" style="635" customWidth="1"/>
    <col min="21" max="21" width="7.33203125" style="635" customWidth="1"/>
    <col min="22" max="22" width="7.6640625" style="635" customWidth="1"/>
    <col min="23" max="23" width="6.6640625" style="635" customWidth="1"/>
    <col min="24" max="26" width="8.44140625" style="635" customWidth="1"/>
    <col min="27" max="27" width="8.88671875" style="635" customWidth="1"/>
    <col min="28" max="16384" width="8.6640625" style="635"/>
  </cols>
  <sheetData>
    <row r="1" spans="1:28" ht="14.25" customHeight="1" x14ac:dyDescent="0.3">
      <c r="U1" s="708"/>
      <c r="V1" s="837" t="s">
        <v>360</v>
      </c>
      <c r="W1" s="837"/>
      <c r="X1" s="837"/>
      <c r="Y1" s="837"/>
      <c r="Z1" s="837"/>
    </row>
    <row r="2" spans="1:28" ht="12.75" customHeight="1" x14ac:dyDescent="0.3">
      <c r="Q2" s="709"/>
      <c r="R2" s="709"/>
      <c r="U2" s="708"/>
      <c r="V2" s="854" t="s">
        <v>677</v>
      </c>
      <c r="W2" s="854"/>
      <c r="X2" s="854"/>
      <c r="Y2" s="710"/>
      <c r="Z2" s="710"/>
    </row>
    <row r="3" spans="1:28" ht="13.5" customHeight="1" x14ac:dyDescent="0.3">
      <c r="J3" s="634"/>
      <c r="K3" s="634"/>
      <c r="L3" s="634"/>
      <c r="M3" s="634"/>
      <c r="N3" s="634"/>
      <c r="O3" s="634"/>
      <c r="P3" s="634"/>
      <c r="Q3" s="709"/>
      <c r="R3" s="709"/>
      <c r="U3" s="708"/>
      <c r="V3" s="711" t="s">
        <v>635</v>
      </c>
      <c r="W3" s="712"/>
      <c r="X3" s="712"/>
      <c r="Y3" s="713"/>
      <c r="Z3" s="713"/>
    </row>
    <row r="4" spans="1:28" ht="13.2" customHeight="1" x14ac:dyDescent="0.3">
      <c r="J4" s="634"/>
      <c r="K4" s="634"/>
      <c r="L4" s="634"/>
      <c r="M4" s="634"/>
      <c r="N4" s="634"/>
      <c r="O4" s="634"/>
      <c r="P4" s="634"/>
      <c r="Q4" s="709"/>
      <c r="R4" s="709"/>
      <c r="U4" s="708"/>
      <c r="V4" s="712" t="s">
        <v>669</v>
      </c>
      <c r="W4" s="712"/>
      <c r="X4" s="712"/>
      <c r="Y4" s="709"/>
      <c r="Z4" s="709"/>
    </row>
    <row r="5" spans="1:28" ht="15.6" x14ac:dyDescent="0.3">
      <c r="C5" s="634" t="s">
        <v>660</v>
      </c>
      <c r="E5" s="634"/>
      <c r="F5" s="634"/>
      <c r="G5" s="634"/>
      <c r="H5" s="634"/>
      <c r="I5" s="634"/>
      <c r="J5" s="634"/>
      <c r="K5" s="634"/>
      <c r="L5" s="634"/>
      <c r="M5" s="634"/>
      <c r="N5" s="634"/>
      <c r="O5" s="634"/>
      <c r="P5" s="634"/>
      <c r="Q5" s="634"/>
      <c r="R5" s="634"/>
      <c r="S5" s="709"/>
      <c r="T5" s="709"/>
      <c r="U5" s="714"/>
      <c r="V5" s="708"/>
      <c r="W5" s="708"/>
      <c r="X5" s="708"/>
    </row>
    <row r="6" spans="1:28" x14ac:dyDescent="0.25">
      <c r="D6" s="634" t="s">
        <v>562</v>
      </c>
      <c r="E6" s="634"/>
      <c r="F6" s="634"/>
      <c r="G6" s="634"/>
      <c r="H6" s="634"/>
      <c r="I6" s="634"/>
    </row>
    <row r="7" spans="1:28" ht="9" customHeight="1" x14ac:dyDescent="0.25">
      <c r="E7" s="634"/>
      <c r="F7" s="634"/>
      <c r="G7" s="634"/>
      <c r="H7" s="634"/>
      <c r="I7" s="634"/>
    </row>
    <row r="8" spans="1:28" ht="18" customHeight="1" x14ac:dyDescent="0.25">
      <c r="A8" s="847"/>
      <c r="B8" s="848" t="s">
        <v>563</v>
      </c>
      <c r="C8" s="851" t="s">
        <v>564</v>
      </c>
      <c r="D8" s="851"/>
      <c r="E8" s="851"/>
      <c r="F8" s="851"/>
      <c r="G8" s="851"/>
      <c r="H8" s="851"/>
      <c r="I8" s="851"/>
      <c r="J8" s="851"/>
      <c r="K8" s="851"/>
      <c r="L8" s="851"/>
      <c r="M8" s="851"/>
      <c r="N8" s="851"/>
      <c r="O8" s="851"/>
      <c r="P8" s="851"/>
      <c r="Q8" s="851"/>
      <c r="R8" s="851"/>
      <c r="S8" s="851"/>
      <c r="T8" s="851"/>
      <c r="U8" s="851"/>
      <c r="V8" s="851"/>
      <c r="W8" s="851"/>
      <c r="X8" s="851"/>
      <c r="Y8" s="851"/>
      <c r="Z8" s="851"/>
      <c r="AA8" s="838" t="s">
        <v>329</v>
      </c>
    </row>
    <row r="9" spans="1:28" ht="27.75" customHeight="1" x14ac:dyDescent="0.25">
      <c r="A9" s="847"/>
      <c r="B9" s="849"/>
      <c r="C9" s="840" t="s">
        <v>102</v>
      </c>
      <c r="D9" s="840"/>
      <c r="E9" s="840"/>
      <c r="F9" s="840"/>
      <c r="G9" s="840"/>
      <c r="H9" s="840"/>
      <c r="I9" s="840"/>
      <c r="J9" s="840"/>
      <c r="K9" s="840"/>
      <c r="L9" s="840"/>
      <c r="M9" s="840"/>
      <c r="N9" s="855" t="s">
        <v>565</v>
      </c>
      <c r="O9" s="856"/>
      <c r="P9" s="857"/>
      <c r="Q9" s="715" t="s">
        <v>566</v>
      </c>
      <c r="R9" s="715" t="s">
        <v>567</v>
      </c>
      <c r="S9" s="716" t="s">
        <v>568</v>
      </c>
      <c r="T9" s="839" t="s">
        <v>569</v>
      </c>
      <c r="U9" s="839"/>
      <c r="V9" s="839"/>
      <c r="W9" s="839"/>
      <c r="X9" s="839"/>
      <c r="Y9" s="839"/>
      <c r="Z9" s="839"/>
      <c r="AA9" s="839"/>
      <c r="AB9" s="717"/>
    </row>
    <row r="10" spans="1:28" ht="12.75" customHeight="1" x14ac:dyDescent="0.25">
      <c r="A10" s="847"/>
      <c r="B10" s="849"/>
      <c r="C10" s="841" t="s">
        <v>570</v>
      </c>
      <c r="D10" s="843" t="s">
        <v>571</v>
      </c>
      <c r="E10" s="843" t="s">
        <v>572</v>
      </c>
      <c r="F10" s="843" t="s">
        <v>573</v>
      </c>
      <c r="G10" s="843" t="s">
        <v>574</v>
      </c>
      <c r="H10" s="843" t="s">
        <v>575</v>
      </c>
      <c r="I10" s="843" t="s">
        <v>576</v>
      </c>
      <c r="J10" s="843" t="s">
        <v>577</v>
      </c>
      <c r="K10" s="843" t="s">
        <v>578</v>
      </c>
      <c r="L10" s="843" t="s">
        <v>579</v>
      </c>
      <c r="M10" s="843" t="s">
        <v>580</v>
      </c>
      <c r="N10" s="843" t="s">
        <v>653</v>
      </c>
      <c r="O10" s="843" t="s">
        <v>581</v>
      </c>
      <c r="P10" s="843" t="s">
        <v>582</v>
      </c>
      <c r="Q10" s="843" t="s">
        <v>389</v>
      </c>
      <c r="R10" s="843" t="s">
        <v>583</v>
      </c>
      <c r="S10" s="843" t="s">
        <v>385</v>
      </c>
      <c r="T10" s="843" t="s">
        <v>584</v>
      </c>
      <c r="U10" s="843" t="s">
        <v>585</v>
      </c>
      <c r="V10" s="843" t="s">
        <v>586</v>
      </c>
      <c r="W10" s="843" t="s">
        <v>587</v>
      </c>
      <c r="X10" s="843" t="s">
        <v>588</v>
      </c>
      <c r="Y10" s="843" t="s">
        <v>589</v>
      </c>
      <c r="Z10" s="843" t="s">
        <v>590</v>
      </c>
      <c r="AA10" s="845" t="s">
        <v>0</v>
      </c>
    </row>
    <row r="11" spans="1:28" ht="87" customHeight="1" x14ac:dyDescent="0.25">
      <c r="A11" s="847"/>
      <c r="B11" s="850"/>
      <c r="C11" s="842"/>
      <c r="D11" s="844"/>
      <c r="E11" s="844"/>
      <c r="F11" s="844"/>
      <c r="G11" s="844"/>
      <c r="H11" s="844"/>
      <c r="I11" s="844"/>
      <c r="J11" s="844"/>
      <c r="K11" s="844"/>
      <c r="L11" s="844"/>
      <c r="M11" s="844"/>
      <c r="N11" s="844"/>
      <c r="O11" s="844"/>
      <c r="P11" s="844"/>
      <c r="Q11" s="844"/>
      <c r="R11" s="844"/>
      <c r="S11" s="844"/>
      <c r="T11" s="844"/>
      <c r="U11" s="844"/>
      <c r="V11" s="844"/>
      <c r="W11" s="844"/>
      <c r="X11" s="844"/>
      <c r="Y11" s="844"/>
      <c r="Z11" s="844"/>
      <c r="AA11" s="846"/>
    </row>
    <row r="12" spans="1:28" ht="14.25" customHeight="1" x14ac:dyDescent="0.25">
      <c r="A12" s="718"/>
      <c r="B12" s="719" t="s">
        <v>591</v>
      </c>
      <c r="C12" s="640"/>
      <c r="D12" s="720"/>
      <c r="E12" s="640"/>
      <c r="F12" s="640"/>
      <c r="G12" s="640"/>
      <c r="H12" s="640"/>
      <c r="I12" s="640"/>
      <c r="J12" s="640"/>
      <c r="K12" s="640"/>
      <c r="L12" s="640"/>
      <c r="M12" s="640"/>
      <c r="N12" s="640"/>
      <c r="O12" s="720"/>
      <c r="P12" s="640"/>
      <c r="Q12" s="640"/>
      <c r="R12" s="640"/>
      <c r="S12" s="640"/>
      <c r="T12" s="640"/>
      <c r="U12" s="640"/>
      <c r="V12" s="640"/>
      <c r="W12" s="640"/>
      <c r="X12" s="640"/>
      <c r="Y12" s="640"/>
      <c r="Z12" s="640"/>
      <c r="AA12" s="640"/>
    </row>
    <row r="13" spans="1:28" x14ac:dyDescent="0.25">
      <c r="A13" s="721"/>
      <c r="B13" s="722" t="s">
        <v>0</v>
      </c>
      <c r="C13" s="636">
        <f>C14</f>
        <v>0</v>
      </c>
      <c r="D13" s="636">
        <f t="shared" ref="D13:AA13" si="0">D14</f>
        <v>0</v>
      </c>
      <c r="E13" s="636">
        <f t="shared" si="0"/>
        <v>20</v>
      </c>
      <c r="F13" s="636">
        <f t="shared" si="0"/>
        <v>0</v>
      </c>
      <c r="G13" s="636">
        <f t="shared" si="0"/>
        <v>8.1999999999999993</v>
      </c>
      <c r="H13" s="636">
        <f t="shared" si="0"/>
        <v>7.6</v>
      </c>
      <c r="I13" s="636">
        <f t="shared" si="0"/>
        <v>8.5</v>
      </c>
      <c r="J13" s="636">
        <f t="shared" si="0"/>
        <v>1.8</v>
      </c>
      <c r="K13" s="636">
        <f t="shared" si="0"/>
        <v>0</v>
      </c>
      <c r="L13" s="636">
        <f t="shared" si="0"/>
        <v>3.3290000000000002</v>
      </c>
      <c r="M13" s="636">
        <f t="shared" si="0"/>
        <v>0.2</v>
      </c>
      <c r="N13" s="636">
        <f>+N14</f>
        <v>0.23200000000000001</v>
      </c>
      <c r="O13" s="636">
        <f t="shared" si="0"/>
        <v>0</v>
      </c>
      <c r="P13" s="636">
        <f t="shared" si="0"/>
        <v>0</v>
      </c>
      <c r="Q13" s="636">
        <f t="shared" si="0"/>
        <v>17.399999999999999</v>
      </c>
      <c r="R13" s="636">
        <f t="shared" si="0"/>
        <v>3.6</v>
      </c>
      <c r="S13" s="636"/>
      <c r="T13" s="636">
        <f t="shared" si="0"/>
        <v>0</v>
      </c>
      <c r="U13" s="636">
        <f t="shared" si="0"/>
        <v>0</v>
      </c>
      <c r="V13" s="636">
        <f t="shared" si="0"/>
        <v>0</v>
      </c>
      <c r="W13" s="636">
        <f t="shared" si="0"/>
        <v>0</v>
      </c>
      <c r="X13" s="636">
        <f t="shared" si="0"/>
        <v>0</v>
      </c>
      <c r="Y13" s="636">
        <f t="shared" si="0"/>
        <v>0</v>
      </c>
      <c r="Z13" s="636">
        <f t="shared" si="0"/>
        <v>0</v>
      </c>
      <c r="AA13" s="636">
        <f t="shared" si="0"/>
        <v>70.628999999999991</v>
      </c>
    </row>
    <row r="14" spans="1:28" x14ac:dyDescent="0.25">
      <c r="A14" s="638" t="s">
        <v>17</v>
      </c>
      <c r="B14" s="722" t="s">
        <v>592</v>
      </c>
      <c r="C14" s="636">
        <v>0</v>
      </c>
      <c r="D14" s="636">
        <v>0</v>
      </c>
      <c r="E14" s="636">
        <v>20</v>
      </c>
      <c r="F14" s="636">
        <v>0</v>
      </c>
      <c r="G14" s="636">
        <v>8.1999999999999993</v>
      </c>
      <c r="H14" s="636">
        <v>7.6</v>
      </c>
      <c r="I14" s="636">
        <v>8.5</v>
      </c>
      <c r="J14" s="636">
        <v>1.8</v>
      </c>
      <c r="K14" s="636">
        <v>0</v>
      </c>
      <c r="L14" s="636">
        <v>3.3290000000000002</v>
      </c>
      <c r="M14" s="636">
        <v>0.2</v>
      </c>
      <c r="N14" s="636">
        <v>0.23200000000000001</v>
      </c>
      <c r="O14" s="636">
        <v>0</v>
      </c>
      <c r="P14" s="636">
        <v>0</v>
      </c>
      <c r="Q14" s="636">
        <v>17.399999999999999</v>
      </c>
      <c r="R14" s="636">
        <v>3.6</v>
      </c>
      <c r="S14" s="636"/>
      <c r="T14" s="636">
        <v>0</v>
      </c>
      <c r="U14" s="636">
        <v>0</v>
      </c>
      <c r="V14" s="636">
        <v>0</v>
      </c>
      <c r="W14" s="636">
        <v>0</v>
      </c>
      <c r="X14" s="636">
        <v>0</v>
      </c>
      <c r="Y14" s="636">
        <v>0</v>
      </c>
      <c r="Z14" s="636">
        <v>0</v>
      </c>
      <c r="AA14" s="636">
        <f>C14+D14+E14+F14+G14+H14+I14+J14+K14+L14+M14+O14+P14+Q14+S14+T14+U14+V14+R14+W14+X14+Y14+Z14</f>
        <v>70.628999999999991</v>
      </c>
    </row>
    <row r="15" spans="1:28" x14ac:dyDescent="0.25">
      <c r="A15" s="640" t="s">
        <v>18</v>
      </c>
      <c r="B15" s="723" t="s">
        <v>593</v>
      </c>
      <c r="C15" s="636">
        <v>0</v>
      </c>
      <c r="D15" s="636">
        <v>0</v>
      </c>
      <c r="E15" s="636">
        <v>18.527000000000001</v>
      </c>
      <c r="F15" s="636">
        <v>0</v>
      </c>
      <c r="G15" s="636">
        <v>8.0830000000000002</v>
      </c>
      <c r="H15" s="636">
        <v>6.4</v>
      </c>
      <c r="I15" s="636">
        <v>7.5</v>
      </c>
      <c r="J15" s="636">
        <v>1.8</v>
      </c>
      <c r="K15" s="636">
        <v>0</v>
      </c>
      <c r="L15" s="636">
        <v>3.2810000000000001</v>
      </c>
      <c r="M15" s="636">
        <v>0.2</v>
      </c>
      <c r="N15" s="636">
        <v>0.22900000000000001</v>
      </c>
      <c r="O15" s="636">
        <v>0</v>
      </c>
      <c r="P15" s="636">
        <v>0</v>
      </c>
      <c r="Q15" s="636">
        <v>15.8</v>
      </c>
      <c r="R15" s="636">
        <v>0</v>
      </c>
      <c r="S15" s="636"/>
      <c r="T15" s="636">
        <v>0</v>
      </c>
      <c r="U15" s="636">
        <v>0</v>
      </c>
      <c r="V15" s="636">
        <v>0</v>
      </c>
      <c r="W15" s="636">
        <v>0</v>
      </c>
      <c r="X15" s="636">
        <v>0</v>
      </c>
      <c r="Y15" s="636">
        <v>0</v>
      </c>
      <c r="Z15" s="636">
        <v>0</v>
      </c>
      <c r="AA15" s="636">
        <f>C15+D15+E15+F15+G15+H15+I15+J15+K15+L15+M15+O15+P15+Q15+S15+T15+U15+V15+R15+W15+X15+Y15+Z15</f>
        <v>61.590999999999994</v>
      </c>
    </row>
    <row r="16" spans="1:28" ht="36" customHeight="1" x14ac:dyDescent="0.25">
      <c r="A16" s="640"/>
      <c r="B16" s="724" t="s">
        <v>594</v>
      </c>
      <c r="C16" s="636"/>
      <c r="D16" s="637"/>
      <c r="E16" s="636"/>
      <c r="F16" s="636"/>
      <c r="G16" s="636"/>
      <c r="H16" s="636"/>
      <c r="I16" s="636"/>
      <c r="J16" s="636"/>
      <c r="K16" s="636"/>
      <c r="L16" s="636"/>
      <c r="M16" s="636"/>
      <c r="N16" s="636"/>
      <c r="O16" s="636"/>
      <c r="P16" s="636"/>
      <c r="Q16" s="636"/>
      <c r="R16" s="636"/>
      <c r="S16" s="636"/>
      <c r="T16" s="636"/>
      <c r="U16" s="636"/>
      <c r="V16" s="636"/>
      <c r="W16" s="636"/>
      <c r="X16" s="636"/>
      <c r="Y16" s="636"/>
      <c r="Z16" s="636"/>
      <c r="AA16" s="636"/>
    </row>
    <row r="17" spans="1:27" x14ac:dyDescent="0.25">
      <c r="A17" s="640"/>
      <c r="B17" s="722" t="s">
        <v>0</v>
      </c>
      <c r="C17" s="636">
        <f>C18</f>
        <v>0.1</v>
      </c>
      <c r="D17" s="636">
        <f t="shared" ref="D17:Z17" si="1">D18</f>
        <v>17.5</v>
      </c>
      <c r="E17" s="636">
        <f t="shared" si="1"/>
        <v>0</v>
      </c>
      <c r="F17" s="636">
        <f t="shared" si="1"/>
        <v>0</v>
      </c>
      <c r="G17" s="636">
        <f t="shared" si="1"/>
        <v>0</v>
      </c>
      <c r="H17" s="636">
        <f t="shared" si="1"/>
        <v>0</v>
      </c>
      <c r="I17" s="636">
        <f t="shared" si="1"/>
        <v>0</v>
      </c>
      <c r="J17" s="636">
        <f t="shared" si="1"/>
        <v>0</v>
      </c>
      <c r="K17" s="636">
        <f t="shared" si="1"/>
        <v>0</v>
      </c>
      <c r="L17" s="636">
        <f t="shared" si="1"/>
        <v>0</v>
      </c>
      <c r="M17" s="636">
        <f t="shared" si="1"/>
        <v>0</v>
      </c>
      <c r="N17" s="636"/>
      <c r="O17" s="636">
        <f t="shared" si="1"/>
        <v>0</v>
      </c>
      <c r="P17" s="636">
        <f t="shared" si="1"/>
        <v>0</v>
      </c>
      <c r="Q17" s="636">
        <f t="shared" si="1"/>
        <v>0</v>
      </c>
      <c r="R17" s="636">
        <f t="shared" si="1"/>
        <v>0</v>
      </c>
      <c r="S17" s="636">
        <f t="shared" si="1"/>
        <v>0</v>
      </c>
      <c r="T17" s="636">
        <f t="shared" si="1"/>
        <v>45.4</v>
      </c>
      <c r="U17" s="636">
        <f t="shared" si="1"/>
        <v>151.9</v>
      </c>
      <c r="V17" s="636">
        <f t="shared" si="1"/>
        <v>193.8</v>
      </c>
      <c r="W17" s="636">
        <f t="shared" si="1"/>
        <v>0</v>
      </c>
      <c r="X17" s="636">
        <f t="shared" si="1"/>
        <v>68</v>
      </c>
      <c r="Y17" s="636">
        <f t="shared" si="1"/>
        <v>14.6</v>
      </c>
      <c r="Z17" s="636">
        <f t="shared" si="1"/>
        <v>0.9</v>
      </c>
      <c r="AA17" s="636">
        <f>C17+D17+E17+F17+G17+H17+I17+J17+K17+L17+M17+O17+P17+Q17+S17+T17+U17+V17+R17+W17+X17+Y17+Z17</f>
        <v>492.20000000000005</v>
      </c>
    </row>
    <row r="18" spans="1:27" x14ac:dyDescent="0.25">
      <c r="A18" s="638" t="s">
        <v>17</v>
      </c>
      <c r="B18" s="722" t="s">
        <v>592</v>
      </c>
      <c r="C18" s="636">
        <v>0.1</v>
      </c>
      <c r="D18" s="636">
        <v>17.5</v>
      </c>
      <c r="E18" s="636"/>
      <c r="F18" s="636"/>
      <c r="G18" s="636"/>
      <c r="H18" s="636"/>
      <c r="I18" s="636"/>
      <c r="J18" s="636"/>
      <c r="K18" s="636"/>
      <c r="L18" s="636"/>
      <c r="M18" s="636"/>
      <c r="N18" s="636"/>
      <c r="O18" s="636"/>
      <c r="P18" s="636"/>
      <c r="Q18" s="636"/>
      <c r="R18" s="636"/>
      <c r="S18" s="636"/>
      <c r="T18" s="636">
        <v>45.4</v>
      </c>
      <c r="U18" s="636">
        <v>151.9</v>
      </c>
      <c r="V18" s="636">
        <v>193.8</v>
      </c>
      <c r="W18" s="636">
        <v>0</v>
      </c>
      <c r="X18" s="636">
        <v>68</v>
      </c>
      <c r="Y18" s="636">
        <v>14.6</v>
      </c>
      <c r="Z18" s="636">
        <v>0.9</v>
      </c>
      <c r="AA18" s="636">
        <f t="shared" ref="AA18:AA51" si="2">C18+D18+E18+F18+G18+H18+I18+J18+K18+L18+M18+O18+P18+Q18+S18+T18+U18+V18+R18+W18+X18+Y18+Z18</f>
        <v>492.20000000000005</v>
      </c>
    </row>
    <row r="19" spans="1:27" x14ac:dyDescent="0.25">
      <c r="A19" s="640" t="s">
        <v>18</v>
      </c>
      <c r="B19" s="723" t="s">
        <v>593</v>
      </c>
      <c r="C19" s="636">
        <v>0.1</v>
      </c>
      <c r="D19" s="636">
        <v>17.2</v>
      </c>
      <c r="E19" s="636"/>
      <c r="F19" s="636"/>
      <c r="G19" s="636"/>
      <c r="H19" s="636"/>
      <c r="I19" s="636"/>
      <c r="J19" s="636"/>
      <c r="K19" s="636"/>
      <c r="L19" s="636"/>
      <c r="M19" s="636"/>
      <c r="N19" s="636"/>
      <c r="O19" s="636"/>
      <c r="P19" s="636"/>
      <c r="Q19" s="636"/>
      <c r="R19" s="636"/>
      <c r="S19" s="636"/>
      <c r="T19" s="636">
        <v>1.1000000000000001</v>
      </c>
      <c r="U19" s="636">
        <v>4.8</v>
      </c>
      <c r="V19" s="636">
        <v>4.5999999999999996</v>
      </c>
      <c r="W19" s="636"/>
      <c r="X19" s="636"/>
      <c r="Y19" s="636"/>
      <c r="Z19" s="636">
        <v>0.9</v>
      </c>
      <c r="AA19" s="636">
        <f t="shared" si="2"/>
        <v>28.700000000000003</v>
      </c>
    </row>
    <row r="20" spans="1:27" x14ac:dyDescent="0.25">
      <c r="A20" s="640"/>
      <c r="B20" s="639" t="s">
        <v>22</v>
      </c>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row>
    <row r="21" spans="1:27" x14ac:dyDescent="0.25">
      <c r="A21" s="640"/>
      <c r="B21" s="722" t="s">
        <v>0</v>
      </c>
      <c r="C21" s="636">
        <f>C22</f>
        <v>0</v>
      </c>
      <c r="D21" s="636">
        <f t="shared" ref="D21:Z21" si="3">D22</f>
        <v>0</v>
      </c>
      <c r="E21" s="636">
        <f t="shared" si="3"/>
        <v>0</v>
      </c>
      <c r="F21" s="636">
        <f t="shared" si="3"/>
        <v>0</v>
      </c>
      <c r="G21" s="636">
        <f t="shared" si="3"/>
        <v>0</v>
      </c>
      <c r="H21" s="636">
        <f t="shared" si="3"/>
        <v>0</v>
      </c>
      <c r="I21" s="636">
        <f t="shared" si="3"/>
        <v>0</v>
      </c>
      <c r="J21" s="636">
        <f t="shared" si="3"/>
        <v>0</v>
      </c>
      <c r="K21" s="636">
        <f t="shared" si="3"/>
        <v>0</v>
      </c>
      <c r="L21" s="636">
        <f t="shared" si="3"/>
        <v>0</v>
      </c>
      <c r="M21" s="636">
        <f t="shared" si="3"/>
        <v>0</v>
      </c>
      <c r="N21" s="636"/>
      <c r="O21" s="636">
        <f t="shared" si="3"/>
        <v>45.23</v>
      </c>
      <c r="P21" s="636">
        <f t="shared" si="3"/>
        <v>79</v>
      </c>
      <c r="Q21" s="636">
        <f t="shared" si="3"/>
        <v>0</v>
      </c>
      <c r="R21" s="636">
        <f t="shared" si="3"/>
        <v>0</v>
      </c>
      <c r="S21" s="636">
        <f t="shared" si="3"/>
        <v>0</v>
      </c>
      <c r="T21" s="636">
        <f t="shared" si="3"/>
        <v>0</v>
      </c>
      <c r="U21" s="636">
        <f t="shared" si="3"/>
        <v>0</v>
      </c>
      <c r="V21" s="636">
        <f t="shared" si="3"/>
        <v>0</v>
      </c>
      <c r="W21" s="636">
        <f t="shared" si="3"/>
        <v>0</v>
      </c>
      <c r="X21" s="636">
        <f t="shared" si="3"/>
        <v>0</v>
      </c>
      <c r="Y21" s="636"/>
      <c r="Z21" s="636">
        <f t="shared" si="3"/>
        <v>0</v>
      </c>
      <c r="AA21" s="636">
        <f t="shared" si="2"/>
        <v>124.22999999999999</v>
      </c>
    </row>
    <row r="22" spans="1:27" x14ac:dyDescent="0.25">
      <c r="A22" s="638" t="s">
        <v>17</v>
      </c>
      <c r="B22" s="722" t="s">
        <v>592</v>
      </c>
      <c r="C22" s="636"/>
      <c r="D22" s="637"/>
      <c r="E22" s="636"/>
      <c r="F22" s="636"/>
      <c r="G22" s="636"/>
      <c r="H22" s="636"/>
      <c r="I22" s="636"/>
      <c r="J22" s="636"/>
      <c r="K22" s="636"/>
      <c r="L22" s="636"/>
      <c r="M22" s="636"/>
      <c r="N22" s="636"/>
      <c r="O22" s="636">
        <v>45.23</v>
      </c>
      <c r="P22" s="636">
        <v>79</v>
      </c>
      <c r="Q22" s="636"/>
      <c r="R22" s="636"/>
      <c r="S22" s="636"/>
      <c r="T22" s="636"/>
      <c r="U22" s="636"/>
      <c r="V22" s="636"/>
      <c r="W22" s="636"/>
      <c r="X22" s="636"/>
      <c r="Y22" s="636"/>
      <c r="Z22" s="636"/>
      <c r="AA22" s="636">
        <f t="shared" si="2"/>
        <v>124.22999999999999</v>
      </c>
    </row>
    <row r="23" spans="1:27" x14ac:dyDescent="0.25">
      <c r="A23" s="640" t="s">
        <v>18</v>
      </c>
      <c r="B23" s="723" t="s">
        <v>593</v>
      </c>
      <c r="C23" s="636"/>
      <c r="D23" s="637"/>
      <c r="E23" s="636"/>
      <c r="F23" s="636"/>
      <c r="G23" s="636"/>
      <c r="H23" s="636"/>
      <c r="I23" s="636"/>
      <c r="J23" s="636"/>
      <c r="K23" s="636"/>
      <c r="L23" s="636"/>
      <c r="M23" s="636"/>
      <c r="N23" s="636"/>
      <c r="O23" s="636">
        <v>38.700000000000003</v>
      </c>
      <c r="P23" s="636"/>
      <c r="Q23" s="636"/>
      <c r="R23" s="636"/>
      <c r="S23" s="636"/>
      <c r="T23" s="636"/>
      <c r="U23" s="636"/>
      <c r="V23" s="636"/>
      <c r="W23" s="636"/>
      <c r="X23" s="636"/>
      <c r="Y23" s="636"/>
      <c r="Z23" s="636"/>
      <c r="AA23" s="636">
        <f t="shared" si="2"/>
        <v>38.700000000000003</v>
      </c>
    </row>
    <row r="24" spans="1:27" ht="14.25" customHeight="1" x14ac:dyDescent="0.25">
      <c r="A24" s="640"/>
      <c r="B24" s="724" t="s">
        <v>50</v>
      </c>
      <c r="C24" s="725"/>
      <c r="D24" s="725"/>
      <c r="E24" s="725"/>
      <c r="F24" s="725"/>
      <c r="G24" s="725"/>
      <c r="H24" s="725"/>
      <c r="I24" s="725"/>
      <c r="J24" s="725"/>
      <c r="K24" s="725"/>
      <c r="L24" s="725"/>
      <c r="M24" s="725"/>
      <c r="N24" s="725"/>
      <c r="O24" s="726"/>
      <c r="P24" s="725"/>
      <c r="Q24" s="725"/>
      <c r="R24" s="725"/>
      <c r="S24" s="725"/>
      <c r="T24" s="725"/>
      <c r="U24" s="725"/>
      <c r="V24" s="725"/>
      <c r="W24" s="725"/>
      <c r="X24" s="725"/>
      <c r="Y24" s="725"/>
      <c r="Z24" s="725"/>
      <c r="AA24" s="725"/>
    </row>
    <row r="25" spans="1:27" x14ac:dyDescent="0.25">
      <c r="A25" s="640"/>
      <c r="B25" s="722" t="s">
        <v>0</v>
      </c>
      <c r="C25" s="636">
        <f>C26</f>
        <v>0</v>
      </c>
      <c r="D25" s="636">
        <f t="shared" ref="D25:Z25" si="4">D26</f>
        <v>0</v>
      </c>
      <c r="E25" s="636">
        <f t="shared" si="4"/>
        <v>0</v>
      </c>
      <c r="F25" s="636">
        <f t="shared" si="4"/>
        <v>0</v>
      </c>
      <c r="G25" s="636">
        <f t="shared" si="4"/>
        <v>0</v>
      </c>
      <c r="H25" s="636">
        <f t="shared" si="4"/>
        <v>0</v>
      </c>
      <c r="I25" s="636">
        <f t="shared" si="4"/>
        <v>0</v>
      </c>
      <c r="J25" s="636">
        <f t="shared" si="4"/>
        <v>0</v>
      </c>
      <c r="K25" s="636">
        <f t="shared" si="4"/>
        <v>0</v>
      </c>
      <c r="L25" s="636">
        <f t="shared" si="4"/>
        <v>0</v>
      </c>
      <c r="M25" s="636">
        <f t="shared" si="4"/>
        <v>0</v>
      </c>
      <c r="N25" s="636"/>
      <c r="O25" s="636">
        <f t="shared" si="4"/>
        <v>7.51</v>
      </c>
      <c r="P25" s="636">
        <f t="shared" si="4"/>
        <v>0</v>
      </c>
      <c r="Q25" s="636">
        <f t="shared" si="4"/>
        <v>0</v>
      </c>
      <c r="R25" s="636">
        <f t="shared" si="4"/>
        <v>0</v>
      </c>
      <c r="S25" s="636">
        <f t="shared" si="4"/>
        <v>4.7</v>
      </c>
      <c r="T25" s="636">
        <f t="shared" si="4"/>
        <v>0</v>
      </c>
      <c r="U25" s="636">
        <f t="shared" si="4"/>
        <v>0</v>
      </c>
      <c r="V25" s="636">
        <f t="shared" si="4"/>
        <v>0</v>
      </c>
      <c r="W25" s="636">
        <f t="shared" si="4"/>
        <v>0</v>
      </c>
      <c r="X25" s="636">
        <f t="shared" si="4"/>
        <v>0</v>
      </c>
      <c r="Y25" s="636"/>
      <c r="Z25" s="636">
        <f t="shared" si="4"/>
        <v>0</v>
      </c>
      <c r="AA25" s="636">
        <f t="shared" si="2"/>
        <v>12.21</v>
      </c>
    </row>
    <row r="26" spans="1:27" x14ac:dyDescent="0.25">
      <c r="A26" s="638" t="s">
        <v>17</v>
      </c>
      <c r="B26" s="722" t="s">
        <v>9</v>
      </c>
      <c r="C26" s="636"/>
      <c r="D26" s="637"/>
      <c r="E26" s="636"/>
      <c r="F26" s="636"/>
      <c r="G26" s="636"/>
      <c r="H26" s="636"/>
      <c r="I26" s="636"/>
      <c r="J26" s="636"/>
      <c r="K26" s="636"/>
      <c r="L26" s="636"/>
      <c r="M26" s="636"/>
      <c r="N26" s="636"/>
      <c r="O26" s="636">
        <v>7.51</v>
      </c>
      <c r="P26" s="636"/>
      <c r="Q26" s="636"/>
      <c r="R26" s="636"/>
      <c r="S26" s="636">
        <v>4.7</v>
      </c>
      <c r="T26" s="636"/>
      <c r="U26" s="636"/>
      <c r="V26" s="636"/>
      <c r="W26" s="636"/>
      <c r="X26" s="636"/>
      <c r="Y26" s="636"/>
      <c r="Z26" s="636"/>
      <c r="AA26" s="636">
        <f t="shared" si="2"/>
        <v>12.21</v>
      </c>
    </row>
    <row r="27" spans="1:27" x14ac:dyDescent="0.25">
      <c r="A27" s="640" t="s">
        <v>18</v>
      </c>
      <c r="B27" s="723" t="s">
        <v>593</v>
      </c>
      <c r="C27" s="636"/>
      <c r="D27" s="637"/>
      <c r="E27" s="636"/>
      <c r="F27" s="636"/>
      <c r="G27" s="636"/>
      <c r="H27" s="636"/>
      <c r="I27" s="636"/>
      <c r="J27" s="636"/>
      <c r="K27" s="636"/>
      <c r="L27" s="636"/>
      <c r="M27" s="636"/>
      <c r="N27" s="636"/>
      <c r="O27" s="636">
        <v>7.4</v>
      </c>
      <c r="P27" s="636"/>
      <c r="Q27" s="636"/>
      <c r="R27" s="636"/>
      <c r="S27" s="636"/>
      <c r="T27" s="636"/>
      <c r="U27" s="636"/>
      <c r="V27" s="636"/>
      <c r="W27" s="636"/>
      <c r="X27" s="636"/>
      <c r="Y27" s="636"/>
      <c r="Z27" s="636"/>
      <c r="AA27" s="636">
        <f t="shared" si="2"/>
        <v>7.4</v>
      </c>
    </row>
    <row r="28" spans="1:27" ht="23.25" customHeight="1" x14ac:dyDescent="0.25">
      <c r="A28" s="640"/>
      <c r="B28" s="724" t="s">
        <v>55</v>
      </c>
      <c r="C28" s="636"/>
      <c r="D28" s="636"/>
      <c r="E28" s="636"/>
      <c r="F28" s="636"/>
      <c r="G28" s="636"/>
      <c r="H28" s="636"/>
      <c r="I28" s="636"/>
      <c r="J28" s="636"/>
      <c r="K28" s="636"/>
      <c r="L28" s="636"/>
      <c r="M28" s="636"/>
      <c r="N28" s="636"/>
      <c r="O28" s="636"/>
      <c r="P28" s="636"/>
      <c r="Q28" s="636"/>
      <c r="R28" s="636"/>
      <c r="S28" s="636"/>
      <c r="T28" s="636"/>
      <c r="U28" s="636"/>
      <c r="V28" s="636"/>
      <c r="W28" s="636"/>
      <c r="X28" s="636"/>
      <c r="Y28" s="636"/>
      <c r="Z28" s="636"/>
      <c r="AA28" s="636"/>
    </row>
    <row r="29" spans="1:27" x14ac:dyDescent="0.25">
      <c r="A29" s="640"/>
      <c r="B29" s="722" t="s">
        <v>0</v>
      </c>
      <c r="C29" s="636">
        <f>C30</f>
        <v>0</v>
      </c>
      <c r="D29" s="636">
        <f t="shared" ref="D29:Z29" si="5">D30</f>
        <v>0</v>
      </c>
      <c r="E29" s="636">
        <f t="shared" si="5"/>
        <v>0</v>
      </c>
      <c r="F29" s="636">
        <f t="shared" si="5"/>
        <v>0</v>
      </c>
      <c r="G29" s="636">
        <f t="shared" si="5"/>
        <v>0</v>
      </c>
      <c r="H29" s="636">
        <f t="shared" si="5"/>
        <v>0</v>
      </c>
      <c r="I29" s="636">
        <f t="shared" si="5"/>
        <v>0</v>
      </c>
      <c r="J29" s="636">
        <f t="shared" si="5"/>
        <v>0</v>
      </c>
      <c r="K29" s="636">
        <f t="shared" si="5"/>
        <v>0</v>
      </c>
      <c r="L29" s="636">
        <f t="shared" si="5"/>
        <v>0</v>
      </c>
      <c r="M29" s="636">
        <f t="shared" si="5"/>
        <v>0</v>
      </c>
      <c r="N29" s="636"/>
      <c r="O29" s="636">
        <f t="shared" si="5"/>
        <v>7.82</v>
      </c>
      <c r="P29" s="636">
        <f t="shared" si="5"/>
        <v>0</v>
      </c>
      <c r="Q29" s="636">
        <f t="shared" si="5"/>
        <v>0</v>
      </c>
      <c r="R29" s="636">
        <f t="shared" si="5"/>
        <v>0</v>
      </c>
      <c r="S29" s="636">
        <f t="shared" si="5"/>
        <v>0</v>
      </c>
      <c r="T29" s="636">
        <f t="shared" si="5"/>
        <v>0</v>
      </c>
      <c r="U29" s="636">
        <f t="shared" si="5"/>
        <v>0</v>
      </c>
      <c r="V29" s="636">
        <f t="shared" si="5"/>
        <v>0</v>
      </c>
      <c r="W29" s="636">
        <f t="shared" si="5"/>
        <v>0</v>
      </c>
      <c r="X29" s="636">
        <f t="shared" si="5"/>
        <v>0</v>
      </c>
      <c r="Y29" s="636"/>
      <c r="Z29" s="636">
        <f t="shared" si="5"/>
        <v>0</v>
      </c>
      <c r="AA29" s="636">
        <f t="shared" si="2"/>
        <v>7.82</v>
      </c>
    </row>
    <row r="30" spans="1:27" x14ac:dyDescent="0.25">
      <c r="A30" s="638" t="s">
        <v>17</v>
      </c>
      <c r="B30" s="722" t="s">
        <v>9</v>
      </c>
      <c r="C30" s="636"/>
      <c r="D30" s="637"/>
      <c r="E30" s="636"/>
      <c r="F30" s="636"/>
      <c r="G30" s="636"/>
      <c r="H30" s="636"/>
      <c r="I30" s="636"/>
      <c r="J30" s="636"/>
      <c r="K30" s="636"/>
      <c r="L30" s="636"/>
      <c r="M30" s="636"/>
      <c r="N30" s="636"/>
      <c r="O30" s="636">
        <v>7.82</v>
      </c>
      <c r="P30" s="636"/>
      <c r="Q30" s="636"/>
      <c r="R30" s="636"/>
      <c r="S30" s="636"/>
      <c r="T30" s="636"/>
      <c r="U30" s="636"/>
      <c r="V30" s="636"/>
      <c r="W30" s="636"/>
      <c r="X30" s="636"/>
      <c r="Y30" s="636"/>
      <c r="Z30" s="636"/>
      <c r="AA30" s="636">
        <f t="shared" si="2"/>
        <v>7.82</v>
      </c>
    </row>
    <row r="31" spans="1:27" x14ac:dyDescent="0.25">
      <c r="A31" s="640" t="s">
        <v>18</v>
      </c>
      <c r="B31" s="723" t="s">
        <v>593</v>
      </c>
      <c r="C31" s="636"/>
      <c r="D31" s="637"/>
      <c r="E31" s="636"/>
      <c r="F31" s="636"/>
      <c r="G31" s="636"/>
      <c r="H31" s="636"/>
      <c r="I31" s="636"/>
      <c r="J31" s="636"/>
      <c r="K31" s="636"/>
      <c r="L31" s="636"/>
      <c r="M31" s="636"/>
      <c r="N31" s="636"/>
      <c r="O31" s="636">
        <v>7.7</v>
      </c>
      <c r="P31" s="636"/>
      <c r="Q31" s="636"/>
      <c r="R31" s="636"/>
      <c r="S31" s="636"/>
      <c r="T31" s="636"/>
      <c r="U31" s="636"/>
      <c r="V31" s="636"/>
      <c r="W31" s="636"/>
      <c r="X31" s="636"/>
      <c r="Y31" s="636"/>
      <c r="Z31" s="636"/>
      <c r="AA31" s="636">
        <f t="shared" si="2"/>
        <v>7.7</v>
      </c>
    </row>
    <row r="32" spans="1:27" ht="27" customHeight="1" x14ac:dyDescent="0.25">
      <c r="A32" s="640"/>
      <c r="B32" s="724" t="s">
        <v>59</v>
      </c>
      <c r="C32" s="636"/>
      <c r="D32" s="637"/>
      <c r="E32" s="636"/>
      <c r="F32" s="636"/>
      <c r="G32" s="636"/>
      <c r="H32" s="636"/>
      <c r="I32" s="636"/>
      <c r="J32" s="636"/>
      <c r="K32" s="636"/>
      <c r="L32" s="636"/>
      <c r="M32" s="636"/>
      <c r="N32" s="636"/>
      <c r="O32" s="637"/>
      <c r="P32" s="636"/>
      <c r="Q32" s="636"/>
      <c r="R32" s="636"/>
      <c r="S32" s="636"/>
      <c r="T32" s="636"/>
      <c r="U32" s="636"/>
      <c r="V32" s="636"/>
      <c r="W32" s="636"/>
      <c r="X32" s="636"/>
      <c r="Y32" s="636"/>
      <c r="Z32" s="636"/>
      <c r="AA32" s="636"/>
    </row>
    <row r="33" spans="1:27" x14ac:dyDescent="0.25">
      <c r="A33" s="640"/>
      <c r="B33" s="722" t="s">
        <v>0</v>
      </c>
      <c r="C33" s="636">
        <f>C34</f>
        <v>0</v>
      </c>
      <c r="D33" s="636">
        <f t="shared" ref="D33:Z33" si="6">D34</f>
        <v>0</v>
      </c>
      <c r="E33" s="636">
        <f t="shared" si="6"/>
        <v>0</v>
      </c>
      <c r="F33" s="636">
        <f t="shared" si="6"/>
        <v>0</v>
      </c>
      <c r="G33" s="636">
        <f t="shared" si="6"/>
        <v>0</v>
      </c>
      <c r="H33" s="636">
        <f t="shared" si="6"/>
        <v>0</v>
      </c>
      <c r="I33" s="636">
        <f t="shared" si="6"/>
        <v>0</v>
      </c>
      <c r="J33" s="636">
        <f t="shared" si="6"/>
        <v>0</v>
      </c>
      <c r="K33" s="636">
        <f t="shared" si="6"/>
        <v>1.1000000000000001</v>
      </c>
      <c r="L33" s="636">
        <f t="shared" si="6"/>
        <v>0</v>
      </c>
      <c r="M33" s="636">
        <f t="shared" si="6"/>
        <v>0</v>
      </c>
      <c r="N33" s="636"/>
      <c r="O33" s="636">
        <f t="shared" si="6"/>
        <v>0</v>
      </c>
      <c r="P33" s="636">
        <f t="shared" si="6"/>
        <v>0</v>
      </c>
      <c r="Q33" s="636">
        <f t="shared" si="6"/>
        <v>0</v>
      </c>
      <c r="R33" s="636">
        <f t="shared" si="6"/>
        <v>0</v>
      </c>
      <c r="S33" s="636">
        <f t="shared" si="6"/>
        <v>7.7</v>
      </c>
      <c r="T33" s="636">
        <f t="shared" si="6"/>
        <v>0</v>
      </c>
      <c r="U33" s="636">
        <f t="shared" si="6"/>
        <v>0</v>
      </c>
      <c r="V33" s="636">
        <f t="shared" si="6"/>
        <v>0</v>
      </c>
      <c r="W33" s="636">
        <f t="shared" si="6"/>
        <v>0</v>
      </c>
      <c r="X33" s="636">
        <f t="shared" si="6"/>
        <v>0</v>
      </c>
      <c r="Y33" s="636"/>
      <c r="Z33" s="636">
        <f t="shared" si="6"/>
        <v>0</v>
      </c>
      <c r="AA33" s="636">
        <f t="shared" si="2"/>
        <v>8.8000000000000007</v>
      </c>
    </row>
    <row r="34" spans="1:27" x14ac:dyDescent="0.25">
      <c r="A34" s="638" t="s">
        <v>17</v>
      </c>
      <c r="B34" s="722" t="s">
        <v>9</v>
      </c>
      <c r="C34" s="636"/>
      <c r="D34" s="637"/>
      <c r="E34" s="636"/>
      <c r="F34" s="636"/>
      <c r="G34" s="636"/>
      <c r="H34" s="636"/>
      <c r="I34" s="636"/>
      <c r="J34" s="636"/>
      <c r="K34" s="636">
        <v>1.1000000000000001</v>
      </c>
      <c r="L34" s="636"/>
      <c r="M34" s="636"/>
      <c r="N34" s="636"/>
      <c r="O34" s="636"/>
      <c r="P34" s="636"/>
      <c r="Q34" s="636"/>
      <c r="R34" s="636"/>
      <c r="S34" s="636">
        <v>7.7</v>
      </c>
      <c r="T34" s="636"/>
      <c r="U34" s="636"/>
      <c r="V34" s="636"/>
      <c r="W34" s="636"/>
      <c r="X34" s="636"/>
      <c r="Y34" s="636"/>
      <c r="Z34" s="636"/>
      <c r="AA34" s="636">
        <f t="shared" si="2"/>
        <v>8.8000000000000007</v>
      </c>
    </row>
    <row r="35" spans="1:27" x14ac:dyDescent="0.25">
      <c r="A35" s="640" t="s">
        <v>18</v>
      </c>
      <c r="B35" s="723" t="s">
        <v>593</v>
      </c>
      <c r="C35" s="636"/>
      <c r="D35" s="637"/>
      <c r="E35" s="636"/>
      <c r="F35" s="636"/>
      <c r="G35" s="636"/>
      <c r="H35" s="636"/>
      <c r="I35" s="636"/>
      <c r="J35" s="636"/>
      <c r="K35" s="636">
        <v>1.1000000000000001</v>
      </c>
      <c r="L35" s="636"/>
      <c r="M35" s="636"/>
      <c r="N35" s="636"/>
      <c r="O35" s="636"/>
      <c r="P35" s="636"/>
      <c r="Q35" s="636"/>
      <c r="R35" s="636"/>
      <c r="S35" s="636">
        <v>0.4</v>
      </c>
      <c r="T35" s="636"/>
      <c r="U35" s="636"/>
      <c r="V35" s="636"/>
      <c r="W35" s="636"/>
      <c r="X35" s="636"/>
      <c r="Y35" s="636"/>
      <c r="Z35" s="636"/>
      <c r="AA35" s="636">
        <f t="shared" si="2"/>
        <v>1.5</v>
      </c>
    </row>
    <row r="36" spans="1:27" x14ac:dyDescent="0.25">
      <c r="A36" s="640"/>
      <c r="B36" s="639" t="s">
        <v>6</v>
      </c>
      <c r="C36" s="636"/>
      <c r="D36" s="637"/>
      <c r="E36" s="636"/>
      <c r="F36" s="636"/>
      <c r="G36" s="636"/>
      <c r="H36" s="636"/>
      <c r="I36" s="636"/>
      <c r="J36" s="636"/>
      <c r="K36" s="636"/>
      <c r="L36" s="636"/>
      <c r="M36" s="636"/>
      <c r="N36" s="636"/>
      <c r="O36" s="637"/>
      <c r="P36" s="636"/>
      <c r="Q36" s="636"/>
      <c r="R36" s="636"/>
      <c r="S36" s="636"/>
      <c r="T36" s="636"/>
      <c r="U36" s="636"/>
      <c r="V36" s="636"/>
      <c r="W36" s="636"/>
      <c r="X36" s="636"/>
      <c r="Y36" s="636"/>
      <c r="Z36" s="636"/>
      <c r="AA36" s="636"/>
    </row>
    <row r="37" spans="1:27" x14ac:dyDescent="0.25">
      <c r="A37" s="640"/>
      <c r="B37" s="722" t="s">
        <v>0</v>
      </c>
      <c r="C37" s="636">
        <f>C38</f>
        <v>0</v>
      </c>
      <c r="D37" s="636">
        <f t="shared" ref="D37:Z37" si="7">D38</f>
        <v>0</v>
      </c>
      <c r="E37" s="636">
        <f t="shared" si="7"/>
        <v>0</v>
      </c>
      <c r="F37" s="636">
        <f t="shared" si="7"/>
        <v>0</v>
      </c>
      <c r="G37" s="636">
        <f t="shared" si="7"/>
        <v>0</v>
      </c>
      <c r="H37" s="636">
        <f t="shared" si="7"/>
        <v>0</v>
      </c>
      <c r="I37" s="636">
        <f t="shared" si="7"/>
        <v>0</v>
      </c>
      <c r="J37" s="636">
        <f t="shared" si="7"/>
        <v>0</v>
      </c>
      <c r="K37" s="636">
        <f t="shared" si="7"/>
        <v>0</v>
      </c>
      <c r="L37" s="636">
        <f t="shared" si="7"/>
        <v>0</v>
      </c>
      <c r="M37" s="636">
        <f t="shared" si="7"/>
        <v>0</v>
      </c>
      <c r="N37" s="636"/>
      <c r="O37" s="636">
        <f t="shared" si="7"/>
        <v>14.2</v>
      </c>
      <c r="P37" s="636">
        <f t="shared" si="7"/>
        <v>0</v>
      </c>
      <c r="Q37" s="636">
        <f t="shared" si="7"/>
        <v>0</v>
      </c>
      <c r="R37" s="636">
        <f t="shared" si="7"/>
        <v>0</v>
      </c>
      <c r="S37" s="636">
        <f t="shared" si="7"/>
        <v>3.7</v>
      </c>
      <c r="T37" s="636">
        <f t="shared" si="7"/>
        <v>0</v>
      </c>
      <c r="U37" s="636">
        <f t="shared" si="7"/>
        <v>0</v>
      </c>
      <c r="V37" s="636">
        <f t="shared" si="7"/>
        <v>0</v>
      </c>
      <c r="W37" s="636">
        <f t="shared" si="7"/>
        <v>0</v>
      </c>
      <c r="X37" s="636">
        <f t="shared" si="7"/>
        <v>0</v>
      </c>
      <c r="Y37" s="636"/>
      <c r="Z37" s="636">
        <f t="shared" si="7"/>
        <v>0</v>
      </c>
      <c r="AA37" s="636">
        <f t="shared" si="2"/>
        <v>17.899999999999999</v>
      </c>
    </row>
    <row r="38" spans="1:27" x14ac:dyDescent="0.25">
      <c r="A38" s="638" t="s">
        <v>17</v>
      </c>
      <c r="B38" s="722" t="s">
        <v>9</v>
      </c>
      <c r="C38" s="636"/>
      <c r="D38" s="637"/>
      <c r="E38" s="636"/>
      <c r="F38" s="636"/>
      <c r="G38" s="636"/>
      <c r="H38" s="636"/>
      <c r="I38" s="636"/>
      <c r="J38" s="636"/>
      <c r="K38" s="636"/>
      <c r="L38" s="636"/>
      <c r="M38" s="636"/>
      <c r="N38" s="636"/>
      <c r="O38" s="636">
        <v>14.2</v>
      </c>
      <c r="P38" s="636"/>
      <c r="Q38" s="636"/>
      <c r="R38" s="636"/>
      <c r="S38" s="636">
        <v>3.7</v>
      </c>
      <c r="T38" s="636"/>
      <c r="U38" s="636"/>
      <c r="V38" s="636"/>
      <c r="W38" s="636"/>
      <c r="X38" s="636"/>
      <c r="Y38" s="636"/>
      <c r="Z38" s="636"/>
      <c r="AA38" s="636">
        <f t="shared" si="2"/>
        <v>17.899999999999999</v>
      </c>
    </row>
    <row r="39" spans="1:27" x14ac:dyDescent="0.25">
      <c r="A39" s="640" t="s">
        <v>18</v>
      </c>
      <c r="B39" s="723" t="s">
        <v>593</v>
      </c>
      <c r="C39" s="636"/>
      <c r="D39" s="637"/>
      <c r="E39" s="636"/>
      <c r="F39" s="636"/>
      <c r="G39" s="636"/>
      <c r="H39" s="636"/>
      <c r="I39" s="636"/>
      <c r="J39" s="636"/>
      <c r="K39" s="636"/>
      <c r="L39" s="636"/>
      <c r="M39" s="636"/>
      <c r="N39" s="636"/>
      <c r="O39" s="636">
        <v>14</v>
      </c>
      <c r="P39" s="636"/>
      <c r="Q39" s="636"/>
      <c r="R39" s="636"/>
      <c r="S39" s="636"/>
      <c r="T39" s="636"/>
      <c r="U39" s="636"/>
      <c r="V39" s="636"/>
      <c r="W39" s="636"/>
      <c r="X39" s="636"/>
      <c r="Y39" s="636"/>
      <c r="Z39" s="636"/>
      <c r="AA39" s="636">
        <f t="shared" si="2"/>
        <v>14</v>
      </c>
    </row>
    <row r="40" spans="1:27" x14ac:dyDescent="0.25">
      <c r="A40" s="640"/>
      <c r="B40" s="639" t="s">
        <v>7</v>
      </c>
      <c r="C40" s="636"/>
      <c r="D40" s="637"/>
      <c r="E40" s="636"/>
      <c r="F40" s="636"/>
      <c r="G40" s="636"/>
      <c r="H40" s="636"/>
      <c r="I40" s="636"/>
      <c r="J40" s="636"/>
      <c r="K40" s="636"/>
      <c r="L40" s="636"/>
      <c r="M40" s="636"/>
      <c r="N40" s="636"/>
      <c r="O40" s="636"/>
      <c r="P40" s="636"/>
      <c r="Q40" s="636"/>
      <c r="R40" s="636"/>
      <c r="S40" s="636"/>
      <c r="T40" s="636"/>
      <c r="U40" s="636"/>
      <c r="V40" s="636"/>
      <c r="W40" s="636"/>
      <c r="X40" s="636"/>
      <c r="Y40" s="636"/>
      <c r="Z40" s="636"/>
      <c r="AA40" s="636"/>
    </row>
    <row r="41" spans="1:27" x14ac:dyDescent="0.25">
      <c r="A41" s="640"/>
      <c r="B41" s="722" t="s">
        <v>0</v>
      </c>
      <c r="C41" s="636">
        <f>C42</f>
        <v>0</v>
      </c>
      <c r="D41" s="636">
        <f t="shared" ref="D41:Z41" si="8">D42</f>
        <v>0</v>
      </c>
      <c r="E41" s="636">
        <f t="shared" si="8"/>
        <v>0</v>
      </c>
      <c r="F41" s="636">
        <f t="shared" si="8"/>
        <v>0</v>
      </c>
      <c r="G41" s="636">
        <f t="shared" si="8"/>
        <v>0</v>
      </c>
      <c r="H41" s="636">
        <f t="shared" si="8"/>
        <v>0</v>
      </c>
      <c r="I41" s="636">
        <f t="shared" si="8"/>
        <v>0</v>
      </c>
      <c r="J41" s="636">
        <f t="shared" si="8"/>
        <v>0</v>
      </c>
      <c r="K41" s="636">
        <f t="shared" si="8"/>
        <v>0</v>
      </c>
      <c r="L41" s="636">
        <f t="shared" si="8"/>
        <v>0</v>
      </c>
      <c r="M41" s="636">
        <f t="shared" si="8"/>
        <v>0</v>
      </c>
      <c r="N41" s="636"/>
      <c r="O41" s="636">
        <f t="shared" si="8"/>
        <v>9.14</v>
      </c>
      <c r="P41" s="636">
        <f t="shared" si="8"/>
        <v>0</v>
      </c>
      <c r="Q41" s="636">
        <f t="shared" si="8"/>
        <v>0</v>
      </c>
      <c r="R41" s="636">
        <f t="shared" si="8"/>
        <v>0</v>
      </c>
      <c r="S41" s="636">
        <f t="shared" si="8"/>
        <v>0</v>
      </c>
      <c r="T41" s="636">
        <f t="shared" si="8"/>
        <v>0</v>
      </c>
      <c r="U41" s="636">
        <f t="shared" si="8"/>
        <v>0</v>
      </c>
      <c r="V41" s="636">
        <f t="shared" si="8"/>
        <v>0</v>
      </c>
      <c r="W41" s="636">
        <f t="shared" si="8"/>
        <v>0</v>
      </c>
      <c r="X41" s="636">
        <f t="shared" si="8"/>
        <v>0</v>
      </c>
      <c r="Y41" s="636"/>
      <c r="Z41" s="636">
        <f t="shared" si="8"/>
        <v>0</v>
      </c>
      <c r="AA41" s="636">
        <f t="shared" si="2"/>
        <v>9.14</v>
      </c>
    </row>
    <row r="42" spans="1:27" x14ac:dyDescent="0.25">
      <c r="A42" s="638" t="s">
        <v>17</v>
      </c>
      <c r="B42" s="722" t="s">
        <v>9</v>
      </c>
      <c r="C42" s="636"/>
      <c r="D42" s="637"/>
      <c r="E42" s="636"/>
      <c r="F42" s="636"/>
      <c r="G42" s="636"/>
      <c r="H42" s="636"/>
      <c r="I42" s="636"/>
      <c r="J42" s="636"/>
      <c r="K42" s="636"/>
      <c r="L42" s="636"/>
      <c r="M42" s="636"/>
      <c r="N42" s="636"/>
      <c r="O42" s="636">
        <v>9.14</v>
      </c>
      <c r="P42" s="636"/>
      <c r="Q42" s="636"/>
      <c r="R42" s="636"/>
      <c r="S42" s="636"/>
      <c r="T42" s="636"/>
      <c r="U42" s="636"/>
      <c r="V42" s="636"/>
      <c r="W42" s="636"/>
      <c r="X42" s="636"/>
      <c r="Y42" s="636"/>
      <c r="Z42" s="636"/>
      <c r="AA42" s="636">
        <f t="shared" si="2"/>
        <v>9.14</v>
      </c>
    </row>
    <row r="43" spans="1:27" x14ac:dyDescent="0.25">
      <c r="A43" s="640" t="s">
        <v>18</v>
      </c>
      <c r="B43" s="723" t="s">
        <v>593</v>
      </c>
      <c r="C43" s="636"/>
      <c r="D43" s="637"/>
      <c r="E43" s="636"/>
      <c r="F43" s="636"/>
      <c r="G43" s="636"/>
      <c r="H43" s="636"/>
      <c r="I43" s="636"/>
      <c r="J43" s="636"/>
      <c r="K43" s="636"/>
      <c r="L43" s="636"/>
      <c r="M43" s="636"/>
      <c r="N43" s="636"/>
      <c r="O43" s="636">
        <v>9</v>
      </c>
      <c r="P43" s="636"/>
      <c r="Q43" s="636"/>
      <c r="R43" s="636"/>
      <c r="S43" s="636"/>
      <c r="T43" s="636"/>
      <c r="U43" s="636"/>
      <c r="V43" s="636"/>
      <c r="W43" s="636"/>
      <c r="X43" s="636"/>
      <c r="Y43" s="636"/>
      <c r="Z43" s="636"/>
      <c r="AA43" s="636">
        <f t="shared" si="2"/>
        <v>9</v>
      </c>
    </row>
    <row r="44" spans="1:27" x14ac:dyDescent="0.25">
      <c r="A44" s="640"/>
      <c r="B44" s="639" t="s">
        <v>595</v>
      </c>
      <c r="C44" s="636"/>
      <c r="D44" s="636"/>
      <c r="E44" s="636"/>
      <c r="F44" s="636"/>
      <c r="G44" s="636"/>
      <c r="H44" s="636"/>
      <c r="I44" s="636"/>
      <c r="J44" s="636"/>
      <c r="K44" s="636"/>
      <c r="L44" s="636"/>
      <c r="M44" s="636"/>
      <c r="N44" s="636"/>
      <c r="O44" s="637"/>
      <c r="P44" s="636"/>
      <c r="Q44" s="636"/>
      <c r="R44" s="636"/>
      <c r="S44" s="636"/>
      <c r="T44" s="636"/>
      <c r="U44" s="636"/>
      <c r="V44" s="636"/>
      <c r="W44" s="636"/>
      <c r="X44" s="636"/>
      <c r="Y44" s="636"/>
      <c r="Z44" s="636"/>
      <c r="AA44" s="636"/>
    </row>
    <row r="45" spans="1:27" x14ac:dyDescent="0.25">
      <c r="A45" s="640"/>
      <c r="B45" s="722" t="s">
        <v>0</v>
      </c>
      <c r="C45" s="636">
        <f>C46</f>
        <v>0</v>
      </c>
      <c r="D45" s="636">
        <f t="shared" ref="D45:Z45" si="9">D46</f>
        <v>0</v>
      </c>
      <c r="E45" s="636">
        <f t="shared" si="9"/>
        <v>0</v>
      </c>
      <c r="F45" s="636">
        <f t="shared" si="9"/>
        <v>168</v>
      </c>
      <c r="G45" s="636">
        <f t="shared" si="9"/>
        <v>0</v>
      </c>
      <c r="H45" s="636">
        <f t="shared" si="9"/>
        <v>0</v>
      </c>
      <c r="I45" s="636">
        <f t="shared" si="9"/>
        <v>0</v>
      </c>
      <c r="J45" s="636">
        <f t="shared" si="9"/>
        <v>0</v>
      </c>
      <c r="K45" s="636">
        <f t="shared" si="9"/>
        <v>0</v>
      </c>
      <c r="L45" s="636">
        <f t="shared" si="9"/>
        <v>0</v>
      </c>
      <c r="M45" s="636">
        <f t="shared" si="9"/>
        <v>0</v>
      </c>
      <c r="N45" s="636"/>
      <c r="O45" s="636">
        <f t="shared" si="9"/>
        <v>0</v>
      </c>
      <c r="P45" s="636">
        <f t="shared" si="9"/>
        <v>0</v>
      </c>
      <c r="Q45" s="636">
        <f t="shared" si="9"/>
        <v>0</v>
      </c>
      <c r="R45" s="636">
        <f t="shared" si="9"/>
        <v>0</v>
      </c>
      <c r="S45" s="636">
        <f t="shared" si="9"/>
        <v>0</v>
      </c>
      <c r="T45" s="636">
        <f t="shared" si="9"/>
        <v>0</v>
      </c>
      <c r="U45" s="636">
        <f t="shared" si="9"/>
        <v>0</v>
      </c>
      <c r="V45" s="636">
        <f t="shared" si="9"/>
        <v>0</v>
      </c>
      <c r="W45" s="636">
        <f t="shared" si="9"/>
        <v>0</v>
      </c>
      <c r="X45" s="636">
        <f t="shared" si="9"/>
        <v>0</v>
      </c>
      <c r="Y45" s="636"/>
      <c r="Z45" s="636">
        <f t="shared" si="9"/>
        <v>0</v>
      </c>
      <c r="AA45" s="636">
        <f t="shared" si="2"/>
        <v>168</v>
      </c>
    </row>
    <row r="46" spans="1:27" x14ac:dyDescent="0.25">
      <c r="A46" s="638" t="s">
        <v>17</v>
      </c>
      <c r="B46" s="722" t="s">
        <v>9</v>
      </c>
      <c r="C46" s="636"/>
      <c r="D46" s="636"/>
      <c r="E46" s="636"/>
      <c r="F46" s="636">
        <v>168</v>
      </c>
      <c r="G46" s="636"/>
      <c r="H46" s="636"/>
      <c r="I46" s="636"/>
      <c r="J46" s="636"/>
      <c r="K46" s="636"/>
      <c r="L46" s="636"/>
      <c r="M46" s="636"/>
      <c r="N46" s="636"/>
      <c r="O46" s="637"/>
      <c r="P46" s="636"/>
      <c r="Q46" s="636"/>
      <c r="R46" s="636"/>
      <c r="S46" s="636"/>
      <c r="T46" s="636"/>
      <c r="U46" s="636"/>
      <c r="V46" s="636"/>
      <c r="W46" s="636"/>
      <c r="X46" s="636"/>
      <c r="Y46" s="636"/>
      <c r="Z46" s="636"/>
      <c r="AA46" s="636">
        <f t="shared" si="2"/>
        <v>168</v>
      </c>
    </row>
    <row r="47" spans="1:27" x14ac:dyDescent="0.25">
      <c r="A47" s="640" t="s">
        <v>18</v>
      </c>
      <c r="B47" s="723" t="s">
        <v>593</v>
      </c>
      <c r="C47" s="636"/>
      <c r="D47" s="636"/>
      <c r="E47" s="636"/>
      <c r="F47" s="636">
        <v>153.19999999999999</v>
      </c>
      <c r="G47" s="636"/>
      <c r="H47" s="636"/>
      <c r="I47" s="636"/>
      <c r="J47" s="636"/>
      <c r="K47" s="636"/>
      <c r="L47" s="636"/>
      <c r="M47" s="636"/>
      <c r="N47" s="636"/>
      <c r="O47" s="637"/>
      <c r="P47" s="636"/>
      <c r="Q47" s="636"/>
      <c r="R47" s="636"/>
      <c r="S47" s="636"/>
      <c r="T47" s="636"/>
      <c r="U47" s="636"/>
      <c r="V47" s="636"/>
      <c r="W47" s="636"/>
      <c r="X47" s="636"/>
      <c r="Y47" s="636"/>
      <c r="Z47" s="636"/>
      <c r="AA47" s="636">
        <f t="shared" si="2"/>
        <v>153.19999999999999</v>
      </c>
    </row>
    <row r="48" spans="1:27" ht="19.5" customHeight="1" x14ac:dyDescent="0.25">
      <c r="A48" s="640"/>
      <c r="B48" s="639" t="s">
        <v>107</v>
      </c>
      <c r="C48" s="636"/>
      <c r="D48" s="636"/>
      <c r="E48" s="636"/>
      <c r="F48" s="636"/>
      <c r="G48" s="636"/>
      <c r="H48" s="636"/>
      <c r="I48" s="636"/>
      <c r="J48" s="636"/>
      <c r="K48" s="636"/>
      <c r="L48" s="636"/>
      <c r="M48" s="636"/>
      <c r="N48" s="636"/>
      <c r="O48" s="637"/>
      <c r="P48" s="636"/>
      <c r="Q48" s="636"/>
      <c r="R48" s="636"/>
      <c r="S48" s="636"/>
      <c r="T48" s="636"/>
      <c r="U48" s="636"/>
      <c r="V48" s="636"/>
      <c r="W48" s="636"/>
      <c r="X48" s="636"/>
      <c r="Y48" s="636"/>
      <c r="Z48" s="636"/>
      <c r="AA48" s="636"/>
    </row>
    <row r="49" spans="1:27" x14ac:dyDescent="0.25">
      <c r="A49" s="640"/>
      <c r="B49" s="722" t="s">
        <v>0</v>
      </c>
      <c r="C49" s="636">
        <f>C50</f>
        <v>0</v>
      </c>
      <c r="D49" s="636">
        <f t="shared" ref="D49:Z49" si="10">D50</f>
        <v>0</v>
      </c>
      <c r="E49" s="636">
        <f t="shared" si="10"/>
        <v>0</v>
      </c>
      <c r="F49" s="636">
        <f t="shared" si="10"/>
        <v>0</v>
      </c>
      <c r="G49" s="636">
        <f t="shared" si="10"/>
        <v>0</v>
      </c>
      <c r="H49" s="636">
        <f t="shared" si="10"/>
        <v>0</v>
      </c>
      <c r="I49" s="636">
        <f t="shared" si="10"/>
        <v>0</v>
      </c>
      <c r="J49" s="636">
        <f t="shared" si="10"/>
        <v>0</v>
      </c>
      <c r="K49" s="636">
        <f t="shared" si="10"/>
        <v>0</v>
      </c>
      <c r="L49" s="636">
        <f t="shared" si="10"/>
        <v>0</v>
      </c>
      <c r="M49" s="636">
        <f t="shared" si="10"/>
        <v>0</v>
      </c>
      <c r="N49" s="636"/>
      <c r="O49" s="636">
        <f t="shared" si="10"/>
        <v>0</v>
      </c>
      <c r="P49" s="636">
        <f t="shared" si="10"/>
        <v>0</v>
      </c>
      <c r="Q49" s="636">
        <f t="shared" si="10"/>
        <v>0</v>
      </c>
      <c r="R49" s="636">
        <f t="shared" si="10"/>
        <v>0</v>
      </c>
      <c r="S49" s="636">
        <f t="shared" si="10"/>
        <v>0</v>
      </c>
      <c r="T49" s="636">
        <f t="shared" si="10"/>
        <v>0</v>
      </c>
      <c r="U49" s="636">
        <f t="shared" si="10"/>
        <v>0</v>
      </c>
      <c r="V49" s="636">
        <f t="shared" si="10"/>
        <v>242.8</v>
      </c>
      <c r="W49" s="636">
        <f t="shared" si="10"/>
        <v>0</v>
      </c>
      <c r="X49" s="636">
        <f t="shared" si="10"/>
        <v>0</v>
      </c>
      <c r="Y49" s="636"/>
      <c r="Z49" s="636">
        <f t="shared" si="10"/>
        <v>0</v>
      </c>
      <c r="AA49" s="636">
        <f t="shared" si="2"/>
        <v>242.8</v>
      </c>
    </row>
    <row r="50" spans="1:27" x14ac:dyDescent="0.25">
      <c r="A50" s="638" t="s">
        <v>17</v>
      </c>
      <c r="B50" s="722" t="s">
        <v>9</v>
      </c>
      <c r="C50" s="636"/>
      <c r="D50" s="636"/>
      <c r="E50" s="636"/>
      <c r="F50" s="636"/>
      <c r="G50" s="636"/>
      <c r="H50" s="636"/>
      <c r="I50" s="636"/>
      <c r="J50" s="636"/>
      <c r="K50" s="636"/>
      <c r="L50" s="636"/>
      <c r="M50" s="636"/>
      <c r="N50" s="636"/>
      <c r="O50" s="637"/>
      <c r="P50" s="636"/>
      <c r="Q50" s="636"/>
      <c r="R50" s="636"/>
      <c r="S50" s="636"/>
      <c r="T50" s="636"/>
      <c r="U50" s="636"/>
      <c r="V50" s="636">
        <v>242.8</v>
      </c>
      <c r="W50" s="636"/>
      <c r="X50" s="636"/>
      <c r="Y50" s="636"/>
      <c r="Z50" s="636"/>
      <c r="AA50" s="636">
        <f t="shared" si="2"/>
        <v>242.8</v>
      </c>
    </row>
    <row r="51" spans="1:27" ht="12.6" thickBot="1" x14ac:dyDescent="0.3">
      <c r="A51" s="640" t="s">
        <v>18</v>
      </c>
      <c r="B51" s="723" t="s">
        <v>593</v>
      </c>
      <c r="C51" s="636"/>
      <c r="D51" s="636"/>
      <c r="E51" s="636"/>
      <c r="F51" s="636"/>
      <c r="G51" s="636"/>
      <c r="H51" s="636"/>
      <c r="I51" s="636"/>
      <c r="J51" s="636"/>
      <c r="K51" s="636"/>
      <c r="L51" s="636"/>
      <c r="M51" s="636"/>
      <c r="N51" s="636"/>
      <c r="O51" s="637"/>
      <c r="P51" s="636"/>
      <c r="Q51" s="636"/>
      <c r="R51" s="636"/>
      <c r="S51" s="636"/>
      <c r="T51" s="636"/>
      <c r="U51" s="636"/>
      <c r="V51" s="636">
        <v>231.78100000000001</v>
      </c>
      <c r="W51" s="636"/>
      <c r="X51" s="636"/>
      <c r="Y51" s="636"/>
      <c r="Z51" s="636"/>
      <c r="AA51" s="727">
        <f t="shared" si="2"/>
        <v>231.78100000000001</v>
      </c>
    </row>
    <row r="52" spans="1:27" ht="12.6" thickBot="1" x14ac:dyDescent="0.3">
      <c r="A52" s="638"/>
      <c r="B52" s="639" t="s">
        <v>0</v>
      </c>
      <c r="C52" s="636">
        <f>C53</f>
        <v>0.1</v>
      </c>
      <c r="D52" s="636">
        <f t="shared" ref="D52:Z52" si="11">D53</f>
        <v>17.5</v>
      </c>
      <c r="E52" s="636">
        <f t="shared" si="11"/>
        <v>20</v>
      </c>
      <c r="F52" s="636">
        <f t="shared" si="11"/>
        <v>168</v>
      </c>
      <c r="G52" s="636">
        <f t="shared" si="11"/>
        <v>8.1999999999999993</v>
      </c>
      <c r="H52" s="636">
        <f t="shared" si="11"/>
        <v>7.6</v>
      </c>
      <c r="I52" s="636">
        <f t="shared" si="11"/>
        <v>8.5</v>
      </c>
      <c r="J52" s="636">
        <f t="shared" si="11"/>
        <v>1.8</v>
      </c>
      <c r="K52" s="636">
        <f t="shared" si="11"/>
        <v>1.1000000000000001</v>
      </c>
      <c r="L52" s="636">
        <f t="shared" si="11"/>
        <v>3.3290000000000002</v>
      </c>
      <c r="M52" s="636">
        <f t="shared" si="11"/>
        <v>0.2</v>
      </c>
      <c r="N52" s="636">
        <f t="shared" si="11"/>
        <v>0.23200000000000001</v>
      </c>
      <c r="O52" s="636">
        <f t="shared" si="11"/>
        <v>83.899999999999991</v>
      </c>
      <c r="P52" s="636">
        <f t="shared" si="11"/>
        <v>79</v>
      </c>
      <c r="Q52" s="636">
        <f t="shared" si="11"/>
        <v>17.399999999999999</v>
      </c>
      <c r="R52" s="636">
        <f t="shared" si="11"/>
        <v>3.6</v>
      </c>
      <c r="S52" s="636">
        <f t="shared" si="11"/>
        <v>16.100000000000001</v>
      </c>
      <c r="T52" s="636">
        <f t="shared" si="11"/>
        <v>45.4</v>
      </c>
      <c r="U52" s="636">
        <f t="shared" si="11"/>
        <v>151.9</v>
      </c>
      <c r="V52" s="636">
        <f t="shared" si="11"/>
        <v>436.6</v>
      </c>
      <c r="W52" s="636">
        <f t="shared" si="11"/>
        <v>0</v>
      </c>
      <c r="X52" s="636">
        <f t="shared" si="11"/>
        <v>68</v>
      </c>
      <c r="Y52" s="636">
        <f t="shared" si="11"/>
        <v>14.6</v>
      </c>
      <c r="Z52" s="642">
        <f t="shared" si="11"/>
        <v>0.9</v>
      </c>
      <c r="AA52" s="728">
        <f>C52+D52+E52+F52+G52+H52+I52+J52+K52+L52+M52+O52+P52+Q52+S52+T52+U52+V52+R52+W52+X52+Y52+Z52+N52</f>
        <v>1153.9609999999998</v>
      </c>
    </row>
    <row r="53" spans="1:27" x14ac:dyDescent="0.25">
      <c r="A53" s="638" t="s">
        <v>17</v>
      </c>
      <c r="B53" s="639" t="s">
        <v>9</v>
      </c>
      <c r="C53" s="636">
        <f>C14+C18+C22+C26+C30+C34+C38+C42+C50+C46</f>
        <v>0.1</v>
      </c>
      <c r="D53" s="636">
        <f t="shared" ref="D53:Z54" si="12">D14+D18+D22+D26+D30+D34+D38+D42+D50+D46</f>
        <v>17.5</v>
      </c>
      <c r="E53" s="636">
        <f t="shared" si="12"/>
        <v>20</v>
      </c>
      <c r="F53" s="636">
        <f t="shared" si="12"/>
        <v>168</v>
      </c>
      <c r="G53" s="636">
        <f t="shared" si="12"/>
        <v>8.1999999999999993</v>
      </c>
      <c r="H53" s="636">
        <f t="shared" si="12"/>
        <v>7.6</v>
      </c>
      <c r="I53" s="636">
        <f t="shared" si="12"/>
        <v>8.5</v>
      </c>
      <c r="J53" s="636">
        <f t="shared" si="12"/>
        <v>1.8</v>
      </c>
      <c r="K53" s="636">
        <f t="shared" si="12"/>
        <v>1.1000000000000001</v>
      </c>
      <c r="L53" s="636">
        <f t="shared" si="12"/>
        <v>3.3290000000000002</v>
      </c>
      <c r="M53" s="636">
        <f t="shared" si="12"/>
        <v>0.2</v>
      </c>
      <c r="N53" s="636">
        <f t="shared" si="12"/>
        <v>0.23200000000000001</v>
      </c>
      <c r="O53" s="636">
        <f t="shared" si="12"/>
        <v>83.899999999999991</v>
      </c>
      <c r="P53" s="636">
        <f t="shared" si="12"/>
        <v>79</v>
      </c>
      <c r="Q53" s="636">
        <f t="shared" si="12"/>
        <v>17.399999999999999</v>
      </c>
      <c r="R53" s="636">
        <f t="shared" si="12"/>
        <v>3.6</v>
      </c>
      <c r="S53" s="636">
        <f t="shared" si="12"/>
        <v>16.100000000000001</v>
      </c>
      <c r="T53" s="636">
        <f t="shared" si="12"/>
        <v>45.4</v>
      </c>
      <c r="U53" s="636">
        <f t="shared" si="12"/>
        <v>151.9</v>
      </c>
      <c r="V53" s="636">
        <f t="shared" si="12"/>
        <v>436.6</v>
      </c>
      <c r="W53" s="636">
        <f t="shared" si="12"/>
        <v>0</v>
      </c>
      <c r="X53" s="636">
        <f t="shared" si="12"/>
        <v>68</v>
      </c>
      <c r="Y53" s="636">
        <f t="shared" si="12"/>
        <v>14.6</v>
      </c>
      <c r="Z53" s="636">
        <f t="shared" si="12"/>
        <v>0.9</v>
      </c>
      <c r="AA53" s="643">
        <f>C53+D53+E53+F53+G53+H53+I53+J53+K53+L53+M53+O53+P53+Q53+S53+T53+U53+V53+R53+W53+X53+Y53+Z53+N53</f>
        <v>1153.9609999999998</v>
      </c>
    </row>
    <row r="54" spans="1:27" x14ac:dyDescent="0.25">
      <c r="A54" s="640" t="s">
        <v>92</v>
      </c>
      <c r="B54" s="641" t="s">
        <v>596</v>
      </c>
      <c r="C54" s="636">
        <f>C15+C19+C23+C27+C31+C35+C39+C43+C51+C47</f>
        <v>0.1</v>
      </c>
      <c r="D54" s="636">
        <f t="shared" si="12"/>
        <v>17.2</v>
      </c>
      <c r="E54" s="636">
        <f t="shared" si="12"/>
        <v>18.527000000000001</v>
      </c>
      <c r="F54" s="636">
        <f t="shared" si="12"/>
        <v>153.19999999999999</v>
      </c>
      <c r="G54" s="636">
        <f t="shared" si="12"/>
        <v>8.0830000000000002</v>
      </c>
      <c r="H54" s="636">
        <f t="shared" si="12"/>
        <v>6.4</v>
      </c>
      <c r="I54" s="636">
        <f t="shared" si="12"/>
        <v>7.5</v>
      </c>
      <c r="J54" s="636">
        <f t="shared" si="12"/>
        <v>1.8</v>
      </c>
      <c r="K54" s="636">
        <f t="shared" si="12"/>
        <v>1.1000000000000001</v>
      </c>
      <c r="L54" s="636">
        <f t="shared" si="12"/>
        <v>3.2810000000000001</v>
      </c>
      <c r="M54" s="636">
        <f t="shared" si="12"/>
        <v>0.2</v>
      </c>
      <c r="N54" s="636">
        <f t="shared" si="12"/>
        <v>0.22900000000000001</v>
      </c>
      <c r="O54" s="636">
        <f t="shared" si="12"/>
        <v>76.800000000000011</v>
      </c>
      <c r="P54" s="636">
        <f t="shared" si="12"/>
        <v>0</v>
      </c>
      <c r="Q54" s="636">
        <f t="shared" si="12"/>
        <v>15.8</v>
      </c>
      <c r="R54" s="636">
        <f t="shared" si="12"/>
        <v>0</v>
      </c>
      <c r="S54" s="636">
        <f t="shared" si="12"/>
        <v>0.4</v>
      </c>
      <c r="T54" s="636">
        <f t="shared" si="12"/>
        <v>1.1000000000000001</v>
      </c>
      <c r="U54" s="636">
        <f t="shared" si="12"/>
        <v>4.8</v>
      </c>
      <c r="V54" s="636">
        <f t="shared" si="12"/>
        <v>236.381</v>
      </c>
      <c r="W54" s="636">
        <f t="shared" si="12"/>
        <v>0</v>
      </c>
      <c r="X54" s="636">
        <f t="shared" si="12"/>
        <v>0</v>
      </c>
      <c r="Y54" s="636"/>
      <c r="Z54" s="636">
        <f t="shared" si="12"/>
        <v>0.9</v>
      </c>
      <c r="AA54" s="636">
        <f>C54+D54+E54+F54+G54+H54+I54+J54+K54+L54+M54+O54+P54+Q54+S54+T54+U54+V54+R54+W54+X54+Y54+Z54+N54</f>
        <v>553.80100000000004</v>
      </c>
    </row>
    <row r="55" spans="1:27" x14ac:dyDescent="0.25">
      <c r="B55" s="635" t="s">
        <v>597</v>
      </c>
    </row>
    <row r="56" spans="1:27" x14ac:dyDescent="0.25">
      <c r="B56" s="853" t="s">
        <v>661</v>
      </c>
      <c r="C56" s="853"/>
      <c r="D56" s="853"/>
      <c r="E56" s="853"/>
      <c r="F56" s="853"/>
      <c r="G56" s="729"/>
      <c r="H56" s="729"/>
      <c r="I56" s="729"/>
      <c r="J56" s="729"/>
    </row>
    <row r="57" spans="1:27" x14ac:dyDescent="0.25">
      <c r="B57" s="852" t="s">
        <v>662</v>
      </c>
      <c r="C57" s="852"/>
      <c r="D57" s="852"/>
      <c r="E57" s="852"/>
      <c r="F57" s="852"/>
      <c r="G57" s="729"/>
      <c r="H57" s="729"/>
      <c r="I57" s="729"/>
      <c r="J57" s="729"/>
    </row>
    <row r="58" spans="1:27" x14ac:dyDescent="0.25">
      <c r="B58" s="729" t="s">
        <v>663</v>
      </c>
      <c r="C58" s="729"/>
      <c r="D58" s="729"/>
      <c r="E58" s="729"/>
      <c r="F58" s="729"/>
      <c r="G58" s="729"/>
      <c r="H58" s="729"/>
      <c r="I58" s="729"/>
      <c r="J58" s="729"/>
    </row>
    <row r="59" spans="1:27" x14ac:dyDescent="0.25">
      <c r="B59" s="852" t="s">
        <v>664</v>
      </c>
      <c r="C59" s="852"/>
      <c r="D59" s="852"/>
      <c r="E59" s="852"/>
      <c r="F59" s="852"/>
      <c r="G59" s="729"/>
      <c r="H59" s="729"/>
      <c r="I59" s="729"/>
      <c r="J59" s="729"/>
    </row>
    <row r="60" spans="1:27" x14ac:dyDescent="0.25">
      <c r="B60" s="730" t="s">
        <v>665</v>
      </c>
      <c r="C60" s="730"/>
      <c r="D60" s="730"/>
      <c r="E60" s="730"/>
      <c r="F60" s="730"/>
      <c r="G60" s="729"/>
      <c r="H60" s="729"/>
      <c r="I60" s="729"/>
      <c r="J60" s="729"/>
    </row>
    <row r="62" spans="1:27" ht="12.75" customHeight="1" x14ac:dyDescent="0.25"/>
    <row r="63" spans="1:27" ht="12.75" customHeight="1" x14ac:dyDescent="0.25"/>
  </sheetData>
  <mergeCells count="37">
    <mergeCell ref="B59:F59"/>
    <mergeCell ref="X10:X11"/>
    <mergeCell ref="B56:F56"/>
    <mergeCell ref="B57:F57"/>
    <mergeCell ref="V2:X2"/>
    <mergeCell ref="N9:P9"/>
    <mergeCell ref="N10:N11"/>
    <mergeCell ref="A8:A11"/>
    <mergeCell ref="B8:B11"/>
    <mergeCell ref="C8:Z8"/>
    <mergeCell ref="Y10:Y11"/>
    <mergeCell ref="Z10:Z11"/>
    <mergeCell ref="R10:R11"/>
    <mergeCell ref="S10:S11"/>
    <mergeCell ref="T10:T11"/>
    <mergeCell ref="U10:U11"/>
    <mergeCell ref="V10:V11"/>
    <mergeCell ref="W10:W11"/>
    <mergeCell ref="M10:M11"/>
    <mergeCell ref="H10:H11"/>
    <mergeCell ref="I10:I11"/>
    <mergeCell ref="V1:Z1"/>
    <mergeCell ref="AA8:AA9"/>
    <mergeCell ref="C9:M9"/>
    <mergeCell ref="T9:Z9"/>
    <mergeCell ref="C10:C11"/>
    <mergeCell ref="D10:D11"/>
    <mergeCell ref="O10:O11"/>
    <mergeCell ref="P10:P11"/>
    <mergeCell ref="Q10:Q11"/>
    <mergeCell ref="E10:E11"/>
    <mergeCell ref="F10:F11"/>
    <mergeCell ref="G10:G11"/>
    <mergeCell ref="J10:J11"/>
    <mergeCell ref="AA10:AA11"/>
    <mergeCell ref="K10:K11"/>
    <mergeCell ref="L10:L11"/>
  </mergeCells>
  <pageMargins left="0" right="0" top="0.74803149606299213" bottom="0.74803149606299213" header="0.31496062992125984" footer="0.31496062992125984"/>
  <pageSetup paperSize="8"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30"/>
  <sheetViews>
    <sheetView tabSelected="1" topLeftCell="A4" workbookViewId="0">
      <selection activeCell="D2" sqref="D2:F5"/>
    </sheetView>
  </sheetViews>
  <sheetFormatPr defaultColWidth="9.109375" defaultRowHeight="13.2" x14ac:dyDescent="0.25"/>
  <cols>
    <col min="1" max="1" width="5.44140625" style="276" customWidth="1"/>
    <col min="2" max="2" width="46" style="276" customWidth="1"/>
    <col min="3" max="3" width="8.88671875" style="276" customWidth="1"/>
    <col min="4" max="4" width="8.5546875" style="276" customWidth="1"/>
    <col min="5" max="5" width="12.44140625" style="276" customWidth="1"/>
    <col min="6" max="6" width="10.5546875" style="276" customWidth="1"/>
    <col min="7" max="7" width="9.109375" style="277"/>
    <col min="8" max="16384" width="9.109375" style="276"/>
  </cols>
  <sheetData>
    <row r="2" spans="1:6" x14ac:dyDescent="0.25">
      <c r="D2" s="858" t="s">
        <v>360</v>
      </c>
      <c r="E2" s="858"/>
      <c r="F2" s="858"/>
    </row>
    <row r="3" spans="1:6" x14ac:dyDescent="0.25">
      <c r="D3" s="858" t="s">
        <v>677</v>
      </c>
      <c r="E3" s="858"/>
      <c r="F3" s="858"/>
    </row>
    <row r="4" spans="1:6" x14ac:dyDescent="0.25">
      <c r="D4" s="276" t="s">
        <v>635</v>
      </c>
    </row>
    <row r="5" spans="1:6" x14ac:dyDescent="0.25">
      <c r="D5" s="327" t="s">
        <v>640</v>
      </c>
    </row>
    <row r="7" spans="1:6" x14ac:dyDescent="0.25">
      <c r="B7" s="859" t="s">
        <v>670</v>
      </c>
      <c r="C7" s="859"/>
      <c r="D7" s="859"/>
      <c r="E7" s="859"/>
      <c r="F7" s="859"/>
    </row>
    <row r="8" spans="1:6" x14ac:dyDescent="0.25">
      <c r="A8" s="328"/>
      <c r="B8" s="859" t="s">
        <v>641</v>
      </c>
      <c r="C8" s="859"/>
      <c r="D8" s="859"/>
      <c r="E8" s="859"/>
      <c r="F8" s="859"/>
    </row>
    <row r="10" spans="1:6" x14ac:dyDescent="0.25">
      <c r="A10" s="277"/>
      <c r="E10" s="860" t="s">
        <v>329</v>
      </c>
      <c r="F10" s="860"/>
    </row>
    <row r="11" spans="1:6" ht="12.75" customHeight="1" x14ac:dyDescent="0.25">
      <c r="A11" s="861" t="s">
        <v>299</v>
      </c>
      <c r="B11" s="864" t="s">
        <v>642</v>
      </c>
      <c r="C11" s="867" t="s">
        <v>0</v>
      </c>
      <c r="D11" s="870" t="s">
        <v>8</v>
      </c>
      <c r="E11" s="870"/>
      <c r="F11" s="870"/>
    </row>
    <row r="12" spans="1:6" ht="12.75" customHeight="1" x14ac:dyDescent="0.25">
      <c r="A12" s="862"/>
      <c r="B12" s="865"/>
      <c r="C12" s="868"/>
      <c r="D12" s="870" t="s">
        <v>9</v>
      </c>
      <c r="E12" s="870"/>
      <c r="F12" s="861" t="s">
        <v>10</v>
      </c>
    </row>
    <row r="13" spans="1:6" ht="12.75" customHeight="1" x14ac:dyDescent="0.25">
      <c r="A13" s="862"/>
      <c r="B13" s="865"/>
      <c r="C13" s="868"/>
      <c r="D13" s="871" t="s">
        <v>11</v>
      </c>
      <c r="E13" s="861" t="s">
        <v>218</v>
      </c>
      <c r="F13" s="862"/>
    </row>
    <row r="14" spans="1:6" ht="23.25" customHeight="1" x14ac:dyDescent="0.25">
      <c r="A14" s="863"/>
      <c r="B14" s="866"/>
      <c r="C14" s="869"/>
      <c r="D14" s="869"/>
      <c r="E14" s="863"/>
      <c r="F14" s="863"/>
    </row>
    <row r="15" spans="1:6" x14ac:dyDescent="0.25">
      <c r="A15" s="282" t="s">
        <v>12</v>
      </c>
      <c r="B15" s="293" t="s">
        <v>591</v>
      </c>
      <c r="C15" s="293"/>
      <c r="D15" s="293"/>
      <c r="E15" s="293"/>
      <c r="F15" s="285"/>
    </row>
    <row r="16" spans="1:6" x14ac:dyDescent="0.25">
      <c r="A16" s="288"/>
      <c r="B16" s="329" t="s">
        <v>643</v>
      </c>
      <c r="C16" s="334">
        <f>D16+F16</f>
        <v>6.5</v>
      </c>
      <c r="D16" s="334">
        <v>6.5</v>
      </c>
      <c r="E16" s="334">
        <v>0</v>
      </c>
      <c r="F16" s="334">
        <v>0</v>
      </c>
    </row>
    <row r="17" spans="1:6" x14ac:dyDescent="0.25">
      <c r="A17" s="282" t="s">
        <v>17</v>
      </c>
      <c r="B17" s="293" t="s">
        <v>348</v>
      </c>
      <c r="C17" s="335"/>
      <c r="D17" s="335"/>
      <c r="E17" s="335"/>
      <c r="F17" s="335"/>
    </row>
    <row r="18" spans="1:6" x14ac:dyDescent="0.25">
      <c r="A18" s="288"/>
      <c r="B18" s="329" t="s">
        <v>643</v>
      </c>
      <c r="C18" s="60">
        <f>D18+F18</f>
        <v>375.6</v>
      </c>
      <c r="D18" s="60">
        <v>375.6</v>
      </c>
      <c r="E18" s="60">
        <v>360.803</v>
      </c>
      <c r="F18" s="334">
        <v>0</v>
      </c>
    </row>
    <row r="19" spans="1:6" ht="13.5" customHeight="1" x14ac:dyDescent="0.25">
      <c r="A19" s="282" t="s">
        <v>19</v>
      </c>
      <c r="B19" s="330" t="s">
        <v>241</v>
      </c>
      <c r="C19" s="334"/>
      <c r="D19" s="334"/>
      <c r="E19" s="334"/>
      <c r="F19" s="334"/>
    </row>
    <row r="20" spans="1:6" x14ac:dyDescent="0.25">
      <c r="A20" s="288"/>
      <c r="B20" s="329" t="s">
        <v>643</v>
      </c>
      <c r="C20" s="60">
        <f>D20+F20</f>
        <v>18.3</v>
      </c>
      <c r="D20" s="60">
        <v>18.3</v>
      </c>
      <c r="E20" s="60">
        <v>18</v>
      </c>
      <c r="F20" s="334">
        <v>0</v>
      </c>
    </row>
    <row r="21" spans="1:6" x14ac:dyDescent="0.25">
      <c r="A21" s="282" t="s">
        <v>21</v>
      </c>
      <c r="B21" s="293" t="s">
        <v>388</v>
      </c>
      <c r="C21" s="60"/>
      <c r="D21" s="64"/>
      <c r="E21" s="64"/>
      <c r="F21" s="335"/>
    </row>
    <row r="22" spans="1:6" x14ac:dyDescent="0.25">
      <c r="A22" s="288"/>
      <c r="B22" s="329" t="s">
        <v>643</v>
      </c>
      <c r="C22" s="60">
        <f>D22+F22</f>
        <v>1399.05</v>
      </c>
      <c r="D22" s="60">
        <v>1393.55</v>
      </c>
      <c r="E22" s="60">
        <v>1332.7</v>
      </c>
      <c r="F22" s="334">
        <v>5.5</v>
      </c>
    </row>
    <row r="23" spans="1:6" x14ac:dyDescent="0.25">
      <c r="A23" s="282" t="s">
        <v>24</v>
      </c>
      <c r="B23" s="293" t="s">
        <v>396</v>
      </c>
      <c r="C23" s="64"/>
      <c r="D23" s="64"/>
      <c r="E23" s="64"/>
      <c r="F23" s="334"/>
    </row>
    <row r="24" spans="1:6" x14ac:dyDescent="0.25">
      <c r="A24" s="288"/>
      <c r="B24" s="329" t="s">
        <v>643</v>
      </c>
      <c r="C24" s="60">
        <f>D24+F24</f>
        <v>689.55</v>
      </c>
      <c r="D24" s="60">
        <v>689.55</v>
      </c>
      <c r="E24" s="60">
        <v>664.94500000000005</v>
      </c>
      <c r="F24" s="334">
        <v>0</v>
      </c>
    </row>
    <row r="25" spans="1:6" x14ac:dyDescent="0.25">
      <c r="A25" s="282" t="s">
        <v>26</v>
      </c>
      <c r="B25" s="331" t="s">
        <v>4</v>
      </c>
      <c r="C25" s="335"/>
      <c r="D25" s="335"/>
      <c r="E25" s="335"/>
      <c r="F25" s="335"/>
    </row>
    <row r="26" spans="1:6" x14ac:dyDescent="0.25">
      <c r="A26" s="288"/>
      <c r="B26" s="329" t="s">
        <v>643</v>
      </c>
      <c r="C26" s="334">
        <f>D26+F26</f>
        <v>319.3</v>
      </c>
      <c r="D26" s="334">
        <v>319.3</v>
      </c>
      <c r="E26" s="334">
        <v>308.96300000000002</v>
      </c>
      <c r="F26" s="334">
        <v>0</v>
      </c>
    </row>
    <row r="27" spans="1:6" x14ac:dyDescent="0.25">
      <c r="A27" s="282" t="s">
        <v>28</v>
      </c>
      <c r="B27" s="331" t="s">
        <v>353</v>
      </c>
      <c r="C27" s="334"/>
      <c r="D27" s="335"/>
      <c r="E27" s="335"/>
      <c r="F27" s="335"/>
    </row>
    <row r="28" spans="1:6" x14ac:dyDescent="0.25">
      <c r="A28" s="288"/>
      <c r="B28" s="329" t="s">
        <v>643</v>
      </c>
      <c r="C28" s="334">
        <f t="shared" ref="C28" si="0">D28+F28</f>
        <v>2407.8999999999996</v>
      </c>
      <c r="D28" s="334">
        <f>+D26+D24+D22</f>
        <v>2402.3999999999996</v>
      </c>
      <c r="E28" s="334">
        <f>E22+E24+E26</f>
        <v>2306.6080000000002</v>
      </c>
      <c r="F28" s="334">
        <f>F22+F24+F26</f>
        <v>5.5</v>
      </c>
    </row>
    <row r="29" spans="1:6" x14ac:dyDescent="0.25">
      <c r="A29" s="282" t="s">
        <v>30</v>
      </c>
      <c r="B29" s="332" t="s">
        <v>644</v>
      </c>
      <c r="C29" s="335"/>
      <c r="D29" s="335"/>
      <c r="E29" s="335"/>
      <c r="F29" s="335"/>
    </row>
    <row r="30" spans="1:6" ht="12" customHeight="1" x14ac:dyDescent="0.25">
      <c r="A30" s="288"/>
      <c r="B30" s="333" t="s">
        <v>643</v>
      </c>
      <c r="C30" s="335">
        <f>D30+F30</f>
        <v>2808.2999999999997</v>
      </c>
      <c r="D30" s="335">
        <f>+D28+D16+D18+D20</f>
        <v>2802.7999999999997</v>
      </c>
      <c r="E30" s="336">
        <f>E16+E18+E20+E28</f>
        <v>2685.4110000000001</v>
      </c>
      <c r="F30" s="335">
        <f>F16+F18+F20+F28</f>
        <v>5.5</v>
      </c>
    </row>
  </sheetData>
  <mergeCells count="13">
    <mergeCell ref="A11:A14"/>
    <mergeCell ref="B11:B14"/>
    <mergeCell ref="C11:C14"/>
    <mergeCell ref="D11:F11"/>
    <mergeCell ref="D12:E12"/>
    <mergeCell ref="F12:F14"/>
    <mergeCell ref="D13:D14"/>
    <mergeCell ref="E13:E14"/>
    <mergeCell ref="D2:F2"/>
    <mergeCell ref="D3:F3"/>
    <mergeCell ref="B7:F7"/>
    <mergeCell ref="B8:F8"/>
    <mergeCell ref="E10:F10"/>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4">
    <tabColor rgb="FF92D050"/>
  </sheetPr>
  <dimension ref="A1:L239"/>
  <sheetViews>
    <sheetView workbookViewId="0">
      <selection activeCell="A85" sqref="A85:XFD85"/>
    </sheetView>
  </sheetViews>
  <sheetFormatPr defaultColWidth="9.109375" defaultRowHeight="13.2" x14ac:dyDescent="0.25"/>
  <cols>
    <col min="1" max="1" width="8.109375" style="29" customWidth="1"/>
    <col min="2" max="2" width="40.5546875" style="29" customWidth="1"/>
    <col min="3" max="3" width="6.109375" style="29" customWidth="1"/>
    <col min="4" max="4" width="10.44140625" style="29" customWidth="1"/>
    <col min="5" max="5" width="9.5546875" style="29" customWidth="1"/>
    <col min="6" max="6" width="11.5546875" style="29" customWidth="1"/>
    <col min="7" max="7" width="10.88671875" style="29" customWidth="1"/>
    <col min="8" max="8" width="9.109375" style="30"/>
    <col min="9" max="16384" width="9.109375" style="29"/>
  </cols>
  <sheetData>
    <row r="1" spans="1:8" x14ac:dyDescent="0.25">
      <c r="C1" s="37"/>
      <c r="D1" s="37"/>
      <c r="E1" s="177" t="s">
        <v>541</v>
      </c>
    </row>
    <row r="2" spans="1:8" x14ac:dyDescent="0.25">
      <c r="C2" s="38"/>
      <c r="D2" s="38"/>
      <c r="E2" s="894" t="s">
        <v>677</v>
      </c>
      <c r="F2" s="894"/>
      <c r="G2" s="894"/>
    </row>
    <row r="3" spans="1:8" x14ac:dyDescent="0.25">
      <c r="C3" s="37"/>
      <c r="D3" s="37"/>
      <c r="E3" s="38" t="s">
        <v>635</v>
      </c>
    </row>
    <row r="4" spans="1:8" x14ac:dyDescent="0.25">
      <c r="D4" s="38"/>
      <c r="E4" s="38" t="s">
        <v>225</v>
      </c>
      <c r="F4" s="38"/>
    </row>
    <row r="5" spans="1:8" ht="10.5" customHeight="1" x14ac:dyDescent="0.25"/>
    <row r="6" spans="1:8" ht="14.25" customHeight="1" x14ac:dyDescent="0.25">
      <c r="A6" s="885" t="s">
        <v>296</v>
      </c>
      <c r="B6" s="885"/>
      <c r="C6" s="885"/>
      <c r="D6" s="885"/>
      <c r="E6" s="885"/>
      <c r="F6" s="885"/>
      <c r="G6" s="885"/>
      <c r="H6" s="175"/>
    </row>
    <row r="7" spans="1:8" ht="14.25" customHeight="1" x14ac:dyDescent="0.25">
      <c r="A7" s="175"/>
      <c r="B7" s="175"/>
      <c r="C7" s="175"/>
      <c r="D7" s="175"/>
      <c r="E7" s="175"/>
      <c r="F7" s="175"/>
      <c r="G7" s="175"/>
      <c r="H7" s="175"/>
    </row>
    <row r="8" spans="1:8" x14ac:dyDescent="0.25">
      <c r="G8" s="29" t="s">
        <v>329</v>
      </c>
    </row>
    <row r="9" spans="1:8" ht="12.75" customHeight="1" x14ac:dyDescent="0.25">
      <c r="A9" s="884" t="s">
        <v>242</v>
      </c>
      <c r="B9" s="31"/>
      <c r="C9" s="888" t="s">
        <v>244</v>
      </c>
      <c r="D9" s="891" t="s">
        <v>0</v>
      </c>
      <c r="E9" s="895" t="s">
        <v>8</v>
      </c>
      <c r="F9" s="895"/>
      <c r="G9" s="895"/>
    </row>
    <row r="10" spans="1:8" ht="12.75" customHeight="1" x14ac:dyDescent="0.25">
      <c r="A10" s="884"/>
      <c r="B10" s="886" t="s">
        <v>110</v>
      </c>
      <c r="C10" s="889"/>
      <c r="D10" s="892"/>
      <c r="E10" s="895" t="s">
        <v>9</v>
      </c>
      <c r="F10" s="895"/>
      <c r="G10" s="896" t="s">
        <v>10</v>
      </c>
    </row>
    <row r="11" spans="1:8" ht="12.75" customHeight="1" x14ac:dyDescent="0.25">
      <c r="A11" s="884"/>
      <c r="B11" s="886"/>
      <c r="C11" s="889"/>
      <c r="D11" s="892"/>
      <c r="E11" s="891" t="s">
        <v>11</v>
      </c>
      <c r="F11" s="888" t="s">
        <v>218</v>
      </c>
      <c r="G11" s="896"/>
    </row>
    <row r="12" spans="1:8" ht="29.25" customHeight="1" x14ac:dyDescent="0.25">
      <c r="A12" s="884"/>
      <c r="B12" s="887"/>
      <c r="C12" s="890"/>
      <c r="D12" s="893"/>
      <c r="E12" s="893"/>
      <c r="F12" s="890"/>
      <c r="G12" s="896"/>
    </row>
    <row r="13" spans="1:8" x14ac:dyDescent="0.25">
      <c r="A13" s="32" t="s">
        <v>12</v>
      </c>
      <c r="B13" s="647" t="s">
        <v>1</v>
      </c>
      <c r="C13" s="174"/>
      <c r="D13" s="116">
        <f>SB!D13+dot.!D13+'skol. lėšos'!D13+Likučiai!D13</f>
        <v>2795.5089999999996</v>
      </c>
      <c r="E13" s="116">
        <f>SB!E13+dot.!E13+'skol. lėšos'!E13+Likučiai!E13</f>
        <v>1811.5399999999997</v>
      </c>
      <c r="F13" s="116">
        <f>SB!F13+dot.!F13+'skol. lėšos'!F13+Likučiai!F13</f>
        <v>872.86599999999999</v>
      </c>
      <c r="G13" s="116">
        <f>SB!G13+dot.!G13+'skol. lėšos'!G13+Likučiai!G13</f>
        <v>983.96899999999994</v>
      </c>
    </row>
    <row r="14" spans="1:8" x14ac:dyDescent="0.25">
      <c r="A14" s="32" t="s">
        <v>13</v>
      </c>
      <c r="B14" s="35" t="s">
        <v>100</v>
      </c>
      <c r="C14" s="174" t="s">
        <v>130</v>
      </c>
      <c r="D14" s="116">
        <f>+SB!D14+dot.!D14+'skol. lėšos'!D14+Likučiai!D14</f>
        <v>307.29500000000002</v>
      </c>
      <c r="E14" s="116">
        <f>+SB!E14+dot.!E14+'skol. lėšos'!E14+Likučiai!E14</f>
        <v>307.29500000000002</v>
      </c>
      <c r="F14" s="116">
        <f>SB!F14+dot.!F14+'skol. lėšos'!F14+Likučiai!F14</f>
        <v>135.136</v>
      </c>
      <c r="G14" s="116">
        <f>SB!G14+dot.!G14+'skol. lėšos'!G14+Likučiai!G14+G25</f>
        <v>0</v>
      </c>
    </row>
    <row r="15" spans="1:8" x14ac:dyDescent="0.25">
      <c r="A15" s="36" t="s">
        <v>148</v>
      </c>
      <c r="B15" s="37" t="s">
        <v>232</v>
      </c>
      <c r="C15" s="881"/>
      <c r="D15" s="117">
        <f>SB!D15+dot.!D15+'skol. lėšos'!D15+Likučiai!D15</f>
        <v>80.215999999999994</v>
      </c>
      <c r="E15" s="117">
        <f>SB!E15+dot.!E15+'skol. lėšos'!E15+Likučiai!E15</f>
        <v>80.215999999999994</v>
      </c>
      <c r="F15" s="117">
        <f>SB!F15+dot.!F15+'skol. lėšos'!F15+Likučiai!F15</f>
        <v>76.73</v>
      </c>
      <c r="G15" s="117">
        <f>SB!G15+dot.!G15+'skol. lėšos'!G15+Likučiai!G15</f>
        <v>0</v>
      </c>
    </row>
    <row r="16" spans="1:8" x14ac:dyDescent="0.25">
      <c r="A16" s="36" t="s">
        <v>149</v>
      </c>
      <c r="B16" s="37" t="s">
        <v>248</v>
      </c>
      <c r="C16" s="882"/>
      <c r="D16" s="117">
        <f>SB!D16+dot.!D16+'skol. lėšos'!D16+Likučiai!D16</f>
        <v>20.099999999999998</v>
      </c>
      <c r="E16" s="117">
        <f>SB!E16+dot.!E16+'skol. lėšos'!E16+Likučiai!E16</f>
        <v>20.099999999999998</v>
      </c>
      <c r="F16" s="117">
        <f>SB!F16+dot.!F16+'skol. lėšos'!F16+Likučiai!F16</f>
        <v>19</v>
      </c>
      <c r="G16" s="117">
        <f>SB!G16+dot.!G16+'skol. lėšos'!G16+Likučiai!G16</f>
        <v>0</v>
      </c>
    </row>
    <row r="17" spans="1:11" ht="15" customHeight="1" x14ac:dyDescent="0.25">
      <c r="A17" s="36" t="s">
        <v>149</v>
      </c>
      <c r="B17" s="37" t="s">
        <v>233</v>
      </c>
      <c r="C17" s="882"/>
      <c r="D17" s="117">
        <f>SB!D17+dot.!D17+'skol. lėšos'!D17+Likučiai!D17</f>
        <v>22.898</v>
      </c>
      <c r="E17" s="117">
        <f>SB!E17+dot.!E17+'skol. lėšos'!E17+Likučiai!E17</f>
        <v>22.898</v>
      </c>
      <c r="F17" s="117">
        <f>SB!F17+dot.!F17+'skol. lėšos'!F17+Likučiai!F17</f>
        <v>21.599</v>
      </c>
      <c r="G17" s="117">
        <f>SB!G17+dot.!G17+'skol. lėšos'!G17+Likučiai!G17</f>
        <v>0</v>
      </c>
    </row>
    <row r="18" spans="1:11" x14ac:dyDescent="0.25">
      <c r="A18" s="36" t="s">
        <v>150</v>
      </c>
      <c r="B18" s="38" t="s">
        <v>216</v>
      </c>
      <c r="C18" s="882"/>
      <c r="D18" s="117">
        <f>SB!D18+dot.!D18+'skol. lėšos'!D18+Likučiai!D18</f>
        <v>11.2</v>
      </c>
      <c r="E18" s="117">
        <f>SB!E18+dot.!E18+'skol. lėšos'!E18+Likučiai!E18</f>
        <v>11.2</v>
      </c>
      <c r="F18" s="117">
        <f>SB!F18+dot.!F18+'skol. lėšos'!F18+Likučiai!F18</f>
        <v>0</v>
      </c>
      <c r="G18" s="117">
        <f>SB!G18+dot.!G18+'skol. lėšos'!G18+Likučiai!G18</f>
        <v>0</v>
      </c>
    </row>
    <row r="19" spans="1:11" s="2" customFormat="1" x14ac:dyDescent="0.25">
      <c r="A19" s="9" t="s">
        <v>152</v>
      </c>
      <c r="B19" s="142" t="s">
        <v>337</v>
      </c>
      <c r="C19" s="882"/>
      <c r="D19" s="171">
        <f>SB!D19+dot.!D19+'skol. lėšos'!D19+Likučiai!D19</f>
        <v>42.3</v>
      </c>
      <c r="E19" s="171">
        <f>SB!E19+dot.!E19+'skol. lėšos'!E19+Likučiai!E19</f>
        <v>42.3</v>
      </c>
      <c r="F19" s="171">
        <f>SB!F19+dot.!F19+'skol. lėšos'!F19+Likučiai!F19</f>
        <v>1.2689999999999999</v>
      </c>
      <c r="G19" s="171">
        <f>SB!G19+dot.!G19+'skol. lėšos'!G19+Likučiai!G19</f>
        <v>0</v>
      </c>
      <c r="H19" s="3"/>
    </row>
    <row r="20" spans="1:11" s="2" customFormat="1" x14ac:dyDescent="0.25">
      <c r="A20" s="9" t="s">
        <v>152</v>
      </c>
      <c r="B20" s="142" t="s">
        <v>598</v>
      </c>
      <c r="C20" s="882"/>
      <c r="D20" s="171">
        <f>SB!D20+dot.!D20+'skol. lėšos'!D20+Likučiai!D20</f>
        <v>0</v>
      </c>
      <c r="E20" s="171">
        <f>SB!E20+dot.!E20+'skol. lėšos'!E20+Likučiai!E20</f>
        <v>0</v>
      </c>
      <c r="F20" s="171">
        <f>SB!F20+dot.!F20+'skol. lėšos'!F20+Likučiai!F20</f>
        <v>0</v>
      </c>
      <c r="G20" s="171">
        <f>SB!G20+dot.!G20+'skol. lėšos'!G20+Likučiai!G20</f>
        <v>0</v>
      </c>
      <c r="H20" s="3"/>
    </row>
    <row r="21" spans="1:11" x14ac:dyDescent="0.25">
      <c r="A21" s="36" t="s">
        <v>151</v>
      </c>
      <c r="B21" s="38" t="s">
        <v>219</v>
      </c>
      <c r="C21" s="882"/>
      <c r="D21" s="117">
        <f>SB!D21+dot.!D21+'skol. lėšos'!D21+Likučiai!D21</f>
        <v>21.8</v>
      </c>
      <c r="E21" s="117">
        <f>SB!E21+dot.!E21+'skol. lėšos'!E21+Likučiai!E21</f>
        <v>21.8</v>
      </c>
      <c r="F21" s="117">
        <f>SB!F21+dot.!F21+'skol. lėšos'!F21+Likučiai!F21</f>
        <v>0</v>
      </c>
      <c r="G21" s="117">
        <f>SB!G21+dot.!G21+'skol. lėšos'!G21+Likučiai!G21</f>
        <v>0</v>
      </c>
    </row>
    <row r="22" spans="1:11" x14ac:dyDescent="0.25">
      <c r="A22" s="36" t="s">
        <v>152</v>
      </c>
      <c r="B22" s="38" t="s">
        <v>77</v>
      </c>
      <c r="C22" s="882"/>
      <c r="D22" s="171">
        <f>SB!D22+dot.!D22+'skol. lėšos'!D22+Likučiai!D22</f>
        <v>2.5</v>
      </c>
      <c r="E22" s="171">
        <f>SB!E22+dot.!E22+'skol. lėšos'!E22+Likučiai!E22</f>
        <v>2.5</v>
      </c>
      <c r="F22" s="117">
        <f>SB!F22+dot.!F22+'skol. lėšos'!F22+Likučiai!F22</f>
        <v>0</v>
      </c>
      <c r="G22" s="117">
        <f>SB!G22+dot.!G22+'skol. lėšos'!G22+Likučiai!G22</f>
        <v>0</v>
      </c>
    </row>
    <row r="23" spans="1:11" x14ac:dyDescent="0.25">
      <c r="A23" s="36" t="s">
        <v>153</v>
      </c>
      <c r="B23" s="38" t="s">
        <v>78</v>
      </c>
      <c r="C23" s="882"/>
      <c r="D23" s="117">
        <f>SB!D23+dot.!D23+'skol. lėšos'!D23+Likučiai!D23</f>
        <v>15</v>
      </c>
      <c r="E23" s="117">
        <f>SB!E23+dot.!E23+'skol. lėšos'!E23+Likučiai!E23</f>
        <v>15</v>
      </c>
      <c r="F23" s="117">
        <f>SB!F23+dot.!F23+'skol. lėšos'!F23+Likučiai!F23</f>
        <v>0</v>
      </c>
      <c r="G23" s="117">
        <f>SB!G23+dot.!G23+'skol. lėšos'!G23+Likučiai!G23</f>
        <v>0</v>
      </c>
      <c r="I23" s="55"/>
      <c r="J23" s="55"/>
      <c r="K23" s="55"/>
    </row>
    <row r="24" spans="1:11" x14ac:dyDescent="0.25">
      <c r="A24" s="36" t="s">
        <v>544</v>
      </c>
      <c r="B24" s="38" t="s">
        <v>543</v>
      </c>
      <c r="C24" s="176"/>
      <c r="D24" s="117">
        <f>+SB!D25</f>
        <v>73.5</v>
      </c>
      <c r="E24" s="117">
        <f>+SB!E25</f>
        <v>73.5</v>
      </c>
      <c r="F24" s="117">
        <v>0</v>
      </c>
      <c r="G24" s="117">
        <v>0</v>
      </c>
      <c r="I24" s="55"/>
      <c r="J24" s="55"/>
      <c r="K24" s="55"/>
    </row>
    <row r="25" spans="1:11" x14ac:dyDescent="0.25">
      <c r="A25" s="36" t="s">
        <v>346</v>
      </c>
      <c r="B25" s="38" t="s">
        <v>556</v>
      </c>
      <c r="C25" s="176"/>
      <c r="D25" s="117">
        <f>SB!D24+dot.!D24+'skol. lėšos'!D24+Likučiai!D24</f>
        <v>16.780999999999999</v>
      </c>
      <c r="E25" s="117">
        <f>SB!E24+dot.!E24+'skol. lėšos'!E24+Likučiai!E24</f>
        <v>16.780999999999999</v>
      </c>
      <c r="F25" s="117">
        <f>SB!F24+dot.!F24+'skol. lėšos'!F24+Likučiai!F24</f>
        <v>16.538</v>
      </c>
      <c r="G25" s="117">
        <f>SB!G24+dot.!G24+'skol. lėšos'!G24+Likučiai!G24</f>
        <v>0</v>
      </c>
      <c r="I25" s="55"/>
      <c r="J25" s="55"/>
      <c r="K25" s="55"/>
    </row>
    <row r="26" spans="1:11" x14ac:dyDescent="0.25">
      <c r="A26" s="36" t="s">
        <v>239</v>
      </c>
      <c r="B26" s="38" t="s">
        <v>675</v>
      </c>
      <c r="C26" s="337"/>
      <c r="D26" s="117">
        <f>+dot.!D25+SB!D26</f>
        <v>1</v>
      </c>
      <c r="E26" s="117">
        <f>+dot.!E25+SB!E26</f>
        <v>1</v>
      </c>
      <c r="F26" s="117">
        <v>0</v>
      </c>
      <c r="G26" s="117">
        <v>0</v>
      </c>
      <c r="I26" s="55"/>
      <c r="J26" s="55"/>
      <c r="K26" s="55"/>
    </row>
    <row r="27" spans="1:11" ht="38.25" customHeight="1" x14ac:dyDescent="0.25">
      <c r="A27" s="39" t="s">
        <v>14</v>
      </c>
      <c r="B27" s="40" t="s">
        <v>102</v>
      </c>
      <c r="C27" s="75" t="s">
        <v>134</v>
      </c>
      <c r="D27" s="116">
        <f>SB!D27+dot.!D26+'skol. lėšos'!D25+Likučiai!D25</f>
        <v>1052.8399999999999</v>
      </c>
      <c r="E27" s="116">
        <f>SB!E27+dot.!E26+'skol. lėšos'!E25+Likučiai!E25</f>
        <v>1045.6399999999999</v>
      </c>
      <c r="F27" s="116">
        <f>SB!F27+dot.!F26+'skol. lėšos'!F25+Likučiai!F25</f>
        <v>721.32</v>
      </c>
      <c r="G27" s="170">
        <f>SB!G27+dot.!G26+'skol. lėšos'!G25+Likučiai!G25</f>
        <v>7.2</v>
      </c>
    </row>
    <row r="28" spans="1:11" x14ac:dyDescent="0.25">
      <c r="A28" s="42" t="s">
        <v>243</v>
      </c>
      <c r="B28" s="43" t="s">
        <v>231</v>
      </c>
      <c r="C28" s="44"/>
      <c r="D28" s="117">
        <f>SB!D28+dot.!D27+'skol. lėšos'!D26+Likučiai!D26</f>
        <v>822.7</v>
      </c>
      <c r="E28" s="117">
        <f>SB!E28+dot.!E27+'skol. lėšos'!E26+Likučiai!E26</f>
        <v>815.5</v>
      </c>
      <c r="F28" s="117">
        <f>SB!F28+dot.!F27+'skol. lėšos'!F26+Likučiai!F26</f>
        <v>649.70000000000005</v>
      </c>
      <c r="G28" s="171">
        <f>SB!G28+dot.!G27+'skol. lėšos'!G26+Likučiai!G26</f>
        <v>7.2</v>
      </c>
    </row>
    <row r="29" spans="1:11" s="166" customFormat="1" x14ac:dyDescent="0.25">
      <c r="A29" s="167" t="s">
        <v>345</v>
      </c>
      <c r="B29" s="168" t="s">
        <v>230</v>
      </c>
      <c r="C29" s="164"/>
      <c r="D29" s="171">
        <f>SB!D29+dot.!D28+'skol. lėšos'!D27+Likučiai!D27</f>
        <v>85.300999999999988</v>
      </c>
      <c r="E29" s="171">
        <f>+SB!E29+dot.!E28+'skol. lėšos'!E27+Likučiai!E27</f>
        <v>85.300999999999988</v>
      </c>
      <c r="F29" s="171">
        <f>SB!F29+dot.!F28+'skol. lėšos'!F27+Likučiai!F27</f>
        <v>64.8</v>
      </c>
      <c r="G29" s="171">
        <f>+SB!G29+dot.!G28+'skol. lėšos'!G27+Likučiai!G27</f>
        <v>0</v>
      </c>
      <c r="H29" s="165"/>
    </row>
    <row r="30" spans="1:11" x14ac:dyDescent="0.25">
      <c r="A30" s="42" t="s">
        <v>346</v>
      </c>
      <c r="B30" s="45" t="s">
        <v>68</v>
      </c>
      <c r="C30" s="47"/>
      <c r="D30" s="117">
        <f>SB!D30+dot.!D29+'skol. lėšos'!D28+Likučiai!D28</f>
        <v>3.1</v>
      </c>
      <c r="E30" s="117">
        <f>SB!E30+dot.!E29+'skol. lėšos'!E28+Likučiai!E28</f>
        <v>3.1</v>
      </c>
      <c r="F30" s="117">
        <f>SB!F30+dot.!F29+'skol. lėšos'!F28+Likučiai!F28</f>
        <v>0</v>
      </c>
      <c r="G30" s="171">
        <f>SB!G30+dot.!G29+'skol. lėšos'!G28+Likučiai!G28</f>
        <v>0</v>
      </c>
    </row>
    <row r="31" spans="1:11" x14ac:dyDescent="0.25">
      <c r="A31" s="42" t="s">
        <v>152</v>
      </c>
      <c r="B31" s="45" t="s">
        <v>161</v>
      </c>
      <c r="C31" s="47"/>
      <c r="D31" s="117">
        <f>SB!D31+dot.!D30+'skol. lėšos'!D29+Likučiai!D29</f>
        <v>60</v>
      </c>
      <c r="E31" s="117">
        <f>SB!E31+dot.!E30+'skol. lėšos'!E29+Likučiai!E29</f>
        <v>60</v>
      </c>
      <c r="F31" s="117">
        <f>SB!F31+dot.!F30+'skol. lėšos'!F29+Likučiai!F29</f>
        <v>0</v>
      </c>
      <c r="G31" s="171">
        <f>SB!G31+dot.!G30+'skol. lėšos'!G29+Likučiai!G29</f>
        <v>0</v>
      </c>
    </row>
    <row r="32" spans="1:11" x14ac:dyDescent="0.25">
      <c r="A32" s="42" t="s">
        <v>156</v>
      </c>
      <c r="B32" s="48" t="s">
        <v>2</v>
      </c>
      <c r="C32" s="46"/>
      <c r="D32" s="117">
        <f>SB!D32+dot.!D31+'skol. lėšos'!D30+Likučiai!D30</f>
        <v>10</v>
      </c>
      <c r="E32" s="117">
        <f>SB!E32+dot.!E31+'skol. lėšos'!E30+Likučiai!E30</f>
        <v>10</v>
      </c>
      <c r="F32" s="117">
        <f>SB!F32+dot.!F31+'skol. lėšos'!F30+Likučiai!F30</f>
        <v>0</v>
      </c>
      <c r="G32" s="171">
        <f>SB!G32+dot.!G31+'skol. lėšos'!G30+Likučiai!G30</f>
        <v>0</v>
      </c>
    </row>
    <row r="33" spans="1:7" x14ac:dyDescent="0.25">
      <c r="A33" s="42" t="s">
        <v>154</v>
      </c>
      <c r="B33" s="48" t="s">
        <v>73</v>
      </c>
      <c r="C33" s="46"/>
      <c r="D33" s="117">
        <f>SB!D33+dot.!D32+'skol. lėšos'!D31+Likučiai!D31</f>
        <v>6.5</v>
      </c>
      <c r="E33" s="117">
        <f>SB!E33+dot.!E32+'skol. lėšos'!E31+Likučiai!E31</f>
        <v>6.5</v>
      </c>
      <c r="F33" s="117">
        <f>SB!F33+dot.!F32+'skol. lėšos'!F31+Likučiai!F31</f>
        <v>0</v>
      </c>
      <c r="G33" s="171">
        <f>SB!G33+dot.!G32+'skol. lėšos'!G31+Likučiai!G31</f>
        <v>0</v>
      </c>
    </row>
    <row r="34" spans="1:7" x14ac:dyDescent="0.25">
      <c r="A34" s="42" t="s">
        <v>152</v>
      </c>
      <c r="B34" s="48" t="s">
        <v>545</v>
      </c>
      <c r="C34" s="46"/>
      <c r="D34" s="117">
        <f>SB!D34+dot.!D33+'skol. lėšos'!D32+Likučiai!D32</f>
        <v>3.5</v>
      </c>
      <c r="E34" s="117">
        <f>+SB!E34</f>
        <v>3.5</v>
      </c>
      <c r="F34" s="117">
        <f>SB!F34+dot.!F33+'skol. lėšos'!F32+Likučiai!F33</f>
        <v>0</v>
      </c>
      <c r="G34" s="171">
        <f>SB!G34+dot.!G33+'skol. lėšos'!G32+Likučiai!G33</f>
        <v>0</v>
      </c>
    </row>
    <row r="35" spans="1:7" x14ac:dyDescent="0.25">
      <c r="A35" s="42" t="s">
        <v>239</v>
      </c>
      <c r="B35" s="45" t="s">
        <v>3</v>
      </c>
      <c r="C35" s="47"/>
      <c r="D35" s="117">
        <f>SB!D35+dot.!D33+'skol. lėšos'!D32+Likučiai!D33</f>
        <v>6.5</v>
      </c>
      <c r="E35" s="117">
        <f>SB!E35+dot.!E33+'skol. lėšos'!E32+Likučiai!E33</f>
        <v>6.5</v>
      </c>
      <c r="F35" s="117">
        <f>SB!F35+dot.!F33+'skol. lėšos'!F32+Likučiai!F33</f>
        <v>0</v>
      </c>
      <c r="G35" s="171">
        <f>SB!G35+dot.!G33+'skol. lėšos'!G32+Likučiai!G33</f>
        <v>0</v>
      </c>
    </row>
    <row r="36" spans="1:7" x14ac:dyDescent="0.25">
      <c r="A36" s="50" t="s">
        <v>307</v>
      </c>
      <c r="B36" s="51" t="s">
        <v>88</v>
      </c>
      <c r="C36" s="47"/>
      <c r="D36" s="117">
        <f>SB!D36+dot.!D34+'skol. lėšos'!D33+Likučiai!D34</f>
        <v>0</v>
      </c>
      <c r="E36" s="117">
        <f>SB!E36+dot.!E34+'skol. lėšos'!E33+Likučiai!E34</f>
        <v>0</v>
      </c>
      <c r="F36" s="117">
        <f>SB!F36+dot.!F34+'skol. lėšos'!F33+Likučiai!F34</f>
        <v>0</v>
      </c>
      <c r="G36" s="171">
        <f>SB!G36+dot.!G34+'skol. lėšos'!G33+Likučiai!G34</f>
        <v>0</v>
      </c>
    </row>
    <row r="37" spans="1:7" ht="26.4" x14ac:dyDescent="0.25">
      <c r="A37" s="50" t="s">
        <v>346</v>
      </c>
      <c r="B37" s="52" t="s">
        <v>103</v>
      </c>
      <c r="C37" s="47"/>
      <c r="D37" s="117">
        <f>SB!D37+dot.!D35+'skol. lėšos'!D34+Likučiai!D35</f>
        <v>6.92</v>
      </c>
      <c r="E37" s="117">
        <f>SB!E37+dot.!E35+'skol. lėšos'!E34+Likučiai!E35</f>
        <v>6.92</v>
      </c>
      <c r="F37" s="117">
        <f>SB!F37+dot.!F35+'skol. lėšos'!F34+Likučiai!F35</f>
        <v>6.82</v>
      </c>
      <c r="G37" s="171">
        <f>SB!G37+dot.!G35+'skol. lėšos'!G34+Likučiai!G35</f>
        <v>0</v>
      </c>
    </row>
    <row r="38" spans="1:7" x14ac:dyDescent="0.25">
      <c r="A38" s="50" t="s">
        <v>346</v>
      </c>
      <c r="B38" s="52" t="s">
        <v>401</v>
      </c>
      <c r="C38" s="47"/>
      <c r="D38" s="117">
        <f>SB!D38+dot.!D36+'skol. lėšos'!D35+Likučiai!D36</f>
        <v>0</v>
      </c>
      <c r="E38" s="117">
        <f>SB!E38+dot.!E36+'skol. lėšos'!E35+Likučiai!E36</f>
        <v>0</v>
      </c>
      <c r="F38" s="117">
        <f>SB!F38+dot.!F36+'skol. lėšos'!F35+Likučiai!F36</f>
        <v>0</v>
      </c>
      <c r="G38" s="171">
        <f>SB!G38+dot.!G36+'skol. lėšos'!G35+Likučiai!G36</f>
        <v>0</v>
      </c>
    </row>
    <row r="39" spans="1:7" ht="26.4" x14ac:dyDescent="0.25">
      <c r="A39" s="50" t="s">
        <v>313</v>
      </c>
      <c r="B39" s="52" t="s">
        <v>312</v>
      </c>
      <c r="C39" s="47"/>
      <c r="D39" s="117">
        <f>SB!D39+dot.!D37+'skol. lėšos'!D36+Likučiai!D37</f>
        <v>18</v>
      </c>
      <c r="E39" s="117">
        <f>SB!E39+dot.!E37+'skol. lėšos'!E36+Likučiai!E37</f>
        <v>18</v>
      </c>
      <c r="F39" s="117">
        <f>SB!F39+dot.!F37+'skol. lėšos'!F36+Likučiai!F37</f>
        <v>0</v>
      </c>
      <c r="G39" s="171">
        <f>SB!G39+dot.!G37+'skol. lėšos'!G36+Likučiai!G37</f>
        <v>0</v>
      </c>
    </row>
    <row r="40" spans="1:7" ht="26.4" x14ac:dyDescent="0.25">
      <c r="A40" s="50" t="s">
        <v>155</v>
      </c>
      <c r="B40" s="179" t="s">
        <v>533</v>
      </c>
      <c r="C40" s="47"/>
      <c r="D40" s="117">
        <f>SB!D40+dot.!D38+'skol. lėšos'!D37+Likučiai!D38</f>
        <v>30.318999999999999</v>
      </c>
      <c r="E40" s="117">
        <f>SB!E40+dot.!E38+'skol. lėšos'!E37+Likučiai!E38</f>
        <v>30.318999999999999</v>
      </c>
      <c r="F40" s="117">
        <f>SB!F40+dot.!F38+'skol. lėšos'!F37+Likučiai!F38</f>
        <v>0</v>
      </c>
      <c r="G40" s="171">
        <f>SB!G40+dot.!G38+'skol. lėšos'!G37+Likučiai!G38</f>
        <v>0</v>
      </c>
    </row>
    <row r="41" spans="1:7" ht="30.75" customHeight="1" x14ac:dyDescent="0.25">
      <c r="A41" s="32" t="s">
        <v>15</v>
      </c>
      <c r="B41" s="53" t="s">
        <v>206</v>
      </c>
      <c r="C41" s="54" t="s">
        <v>133</v>
      </c>
      <c r="D41" s="170">
        <f>SB!D41+dot.!D39+'skol. lėšos'!D38+Likučiai!D39</f>
        <v>75.653000000000006</v>
      </c>
      <c r="E41" s="116">
        <f>SB!E41+dot.!E39+'skol. lėšos'!E38+Likučiai!E39</f>
        <v>64.453000000000003</v>
      </c>
      <c r="F41" s="116">
        <f>SB!F41+dot.!F39+'skol. lėšos'!F38+Likučiai!F39</f>
        <v>13.8</v>
      </c>
      <c r="G41" s="116">
        <f>SB!G41+dot.!G39+'skol. lėšos'!G38+Likučiai!G39</f>
        <v>11.2</v>
      </c>
    </row>
    <row r="42" spans="1:7" x14ac:dyDescent="0.25">
      <c r="A42" s="36" t="s">
        <v>157</v>
      </c>
      <c r="B42" s="55" t="s">
        <v>414</v>
      </c>
      <c r="C42" s="54"/>
      <c r="D42" s="117">
        <f>SB!D42+dot.!D40+'skol. lėšos'!D39+Likučiai!D40</f>
        <v>14</v>
      </c>
      <c r="E42" s="117">
        <f>SB!E42+dot.!E40+'skol. lėšos'!E39+Likučiai!E40</f>
        <v>14</v>
      </c>
      <c r="F42" s="117">
        <f>SB!F42+dot.!F40+'skol. lėšos'!F39+Likučiai!F40</f>
        <v>13.8</v>
      </c>
      <c r="G42" s="117">
        <f>SB!G42+dot.!G40+'skol. lėšos'!G39+Likučiai!G40</f>
        <v>0</v>
      </c>
    </row>
    <row r="43" spans="1:7" x14ac:dyDescent="0.25">
      <c r="A43" s="36" t="s">
        <v>158</v>
      </c>
      <c r="B43" s="55" t="s">
        <v>142</v>
      </c>
      <c r="C43" s="56"/>
      <c r="D43" s="117">
        <f>SB!D43+dot.!D41+'skol. lėšos'!D40+Likučiai!D41</f>
        <v>10.5</v>
      </c>
      <c r="E43" s="117">
        <f>SB!E43+dot.!E41+'skol. lėšos'!E40+Likučiai!E41</f>
        <v>3.6</v>
      </c>
      <c r="F43" s="117">
        <f>SB!F43+dot.!F41+'skol. lėšos'!F40+Likučiai!F41</f>
        <v>0</v>
      </c>
      <c r="G43" s="117">
        <f>SB!G43+dot.!G41+'skol. lėšos'!G40+Likučiai!G41</f>
        <v>6.9</v>
      </c>
    </row>
    <row r="44" spans="1:7" x14ac:dyDescent="0.25">
      <c r="A44" s="36" t="s">
        <v>159</v>
      </c>
      <c r="B44" s="38" t="s">
        <v>75</v>
      </c>
      <c r="C44" s="56"/>
      <c r="D44" s="117">
        <f>SB!D44+dot.!D42+'skol. lėšos'!D41+Likučiai!D42</f>
        <v>18.553000000000001</v>
      </c>
      <c r="E44" s="117">
        <f>SB!E44+dot.!E42+'skol. lėšos'!E41+Likučiai!E42</f>
        <v>18.553000000000001</v>
      </c>
      <c r="F44" s="117">
        <f>SB!F44+dot.!F42+'skol. lėšos'!F41+Likučiai!F42</f>
        <v>0</v>
      </c>
      <c r="G44" s="117">
        <f>SB!G44+dot.!G42+'skol. lėšos'!G41+Likučiai!G42</f>
        <v>0</v>
      </c>
    </row>
    <row r="45" spans="1:7" x14ac:dyDescent="0.25">
      <c r="A45" s="36" t="s">
        <v>147</v>
      </c>
      <c r="B45" s="38" t="s">
        <v>303</v>
      </c>
      <c r="C45" s="57"/>
      <c r="D45" s="117">
        <f>SB!D45+dot.!D43+'skol. lėšos'!D42+Likučiai!D43</f>
        <v>32.6</v>
      </c>
      <c r="E45" s="117">
        <f>SB!E45+dot.!E43+'skol. lėšos'!E42+Likučiai!E43</f>
        <v>28.3</v>
      </c>
      <c r="F45" s="117">
        <f>SB!F45+dot.!F43+'skol. lėšos'!F42+Likučiai!F43</f>
        <v>0</v>
      </c>
      <c r="G45" s="117">
        <f>SB!G45+dot.!G43+'skol. lėšos'!G42+Likučiai!G43</f>
        <v>4.3</v>
      </c>
    </row>
    <row r="46" spans="1:7" x14ac:dyDescent="0.25">
      <c r="A46" s="32" t="s">
        <v>16</v>
      </c>
      <c r="B46" s="58" t="s">
        <v>106</v>
      </c>
      <c r="C46" s="56" t="s">
        <v>135</v>
      </c>
      <c r="D46" s="116">
        <f>SB!D46+dot.!D44+'skol. lėšos'!D43+Likučiai!D44</f>
        <v>1077.019</v>
      </c>
      <c r="E46" s="116">
        <f>SB!E46+dot.!E44+'skol. lėšos'!E43+Likučiai!E44</f>
        <v>113.95</v>
      </c>
      <c r="F46" s="116">
        <f>SB!F46+dot.!F44+'skol. lėšos'!F43+Likučiai!F44</f>
        <v>2.61</v>
      </c>
      <c r="G46" s="116">
        <f>SB!G46+dot.!G44+'skol. lėšos'!G43+Likučiai!G44</f>
        <v>963.06900000000007</v>
      </c>
    </row>
    <row r="47" spans="1:7" x14ac:dyDescent="0.25">
      <c r="A47" s="36" t="s">
        <v>147</v>
      </c>
      <c r="B47" s="38" t="s">
        <v>69</v>
      </c>
      <c r="C47" s="54"/>
      <c r="D47" s="118">
        <f>SB!D47+dot.!D45+'skol. lėšos'!D44+Likučiai!D45</f>
        <v>4</v>
      </c>
      <c r="E47" s="117">
        <f>SB!E47+dot.!E45+'skol. lėšos'!E44+Likučiai!E45</f>
        <v>4</v>
      </c>
      <c r="F47" s="117">
        <f>SB!F47+dot.!F45+'skol. lėšos'!F44+Likučiai!F45</f>
        <v>0</v>
      </c>
      <c r="G47" s="117">
        <f>SB!G47+dot.!G45+'skol. lėšos'!G44+Likučiai!G45</f>
        <v>0</v>
      </c>
    </row>
    <row r="48" spans="1:7" x14ac:dyDescent="0.25">
      <c r="A48" s="36" t="s">
        <v>147</v>
      </c>
      <c r="B48" s="38" t="s">
        <v>338</v>
      </c>
      <c r="C48" s="56"/>
      <c r="D48" s="118">
        <f>SB!D48+dot.!D46+'skol. lėšos'!D45+Likučiai!D46</f>
        <v>45</v>
      </c>
      <c r="E48" s="117">
        <f>SB!E48+dot.!E46+'skol. lėšos'!E45+Likučiai!E46</f>
        <v>45</v>
      </c>
      <c r="F48" s="117">
        <f>SB!F48+dot.!F46+'skol. lėšos'!F45+Likučiai!F46</f>
        <v>0</v>
      </c>
      <c r="G48" s="117">
        <f>SB!G48+dot.!G46+'skol. lėšos'!G45+Likučiai!G46</f>
        <v>0</v>
      </c>
    </row>
    <row r="49" spans="1:7" x14ac:dyDescent="0.25">
      <c r="A49" s="36" t="s">
        <v>147</v>
      </c>
      <c r="B49" s="38" t="s">
        <v>432</v>
      </c>
      <c r="C49" s="56"/>
      <c r="D49" s="118">
        <f>SB!D49+dot.!D47+'skol. lėšos'!D46+Likučiai!D47</f>
        <v>880.98399999999992</v>
      </c>
      <c r="E49" s="118">
        <f>SB!E49+dot.!E47+'skol. lėšos'!E46+Likučiai!E47</f>
        <v>44.65</v>
      </c>
      <c r="F49" s="118">
        <f>SB!F49+dot.!F47+'skol. lėšos'!F46+Likučiai!F47</f>
        <v>2.61</v>
      </c>
      <c r="G49" s="118">
        <f>SB!G49+dot.!G47+'skol. lėšos'!G46+Likučiai!G47</f>
        <v>836.33400000000006</v>
      </c>
    </row>
    <row r="50" spans="1:7" x14ac:dyDescent="0.25">
      <c r="A50" s="36" t="s">
        <v>147</v>
      </c>
      <c r="B50" s="38" t="s">
        <v>340</v>
      </c>
      <c r="C50" s="56"/>
      <c r="D50" s="118">
        <f>SB!D50+dot.!D48+'skol. lėšos'!D47+Likučiai!D48</f>
        <v>59.417000000000002</v>
      </c>
      <c r="E50" s="118">
        <f>SB!E50+dot.!E48+'skol. lėšos'!E47+Likučiai!E48</f>
        <v>0</v>
      </c>
      <c r="F50" s="117">
        <f>SB!F50+dot.!F48+'skol. lėšos'!F47+Likučiai!F48</f>
        <v>0</v>
      </c>
      <c r="G50" s="118">
        <f>SB!G50+dot.!G48+'skol. lėšos'!G47+Likučiai!G48</f>
        <v>59.417000000000002</v>
      </c>
    </row>
    <row r="51" spans="1:7" x14ac:dyDescent="0.25">
      <c r="A51" s="36" t="s">
        <v>333</v>
      </c>
      <c r="B51" s="38" t="s">
        <v>334</v>
      </c>
      <c r="C51" s="57"/>
      <c r="D51" s="118">
        <f>SB!D51+dot.!D49+'skol. lėšos'!D48+Likučiai!D49</f>
        <v>87.617999999999995</v>
      </c>
      <c r="E51" s="117">
        <f>SB!E51+dot.!E49+'skol. lėšos'!E48+Likučiai!E49</f>
        <v>20.3</v>
      </c>
      <c r="F51" s="117">
        <f>SB!F51+dot.!F49+'skol. lėšos'!F48+Likučiai!F49</f>
        <v>0</v>
      </c>
      <c r="G51" s="117">
        <f>SB!G51+dot.!G49+'skol. lėšos'!G48+Likučiai!G49</f>
        <v>67.317999999999998</v>
      </c>
    </row>
    <row r="52" spans="1:7" ht="26.4" x14ac:dyDescent="0.25">
      <c r="A52" s="32" t="s">
        <v>70</v>
      </c>
      <c r="B52" s="62" t="s">
        <v>179</v>
      </c>
      <c r="C52" s="56" t="s">
        <v>136</v>
      </c>
      <c r="D52" s="116">
        <f>SB!D52+dot.!D50+'skol. lėšos'!D49+Likučiai!D50</f>
        <v>4</v>
      </c>
      <c r="E52" s="116">
        <f>SB!E52+dot.!E50+'skol. lėšos'!E49+Likučiai!E50</f>
        <v>4</v>
      </c>
      <c r="F52" s="116">
        <f>SB!F52+dot.!F50+'skol. lėšos'!F49+Likučiai!F50</f>
        <v>0</v>
      </c>
      <c r="G52" s="116">
        <f>SB!G52+dot.!G50+'skol. lėšos'!G49+Likučiai!G50</f>
        <v>0</v>
      </c>
    </row>
    <row r="53" spans="1:7" x14ac:dyDescent="0.25">
      <c r="A53" s="36" t="s">
        <v>147</v>
      </c>
      <c r="B53" s="38" t="s">
        <v>69</v>
      </c>
      <c r="C53" s="54"/>
      <c r="D53" s="117">
        <f>SB!D53+dot.!D51+'skol. lėšos'!D50+Likučiai!D51</f>
        <v>4</v>
      </c>
      <c r="E53" s="117">
        <f>SB!E53+dot.!E51+'skol. lėšos'!E50+Likučiai!E51</f>
        <v>4</v>
      </c>
      <c r="F53" s="117">
        <f>SB!F53+dot.!F51+'skol. lėšos'!F50+Likučiai!F51</f>
        <v>0</v>
      </c>
      <c r="G53" s="117">
        <f>SB!G53+dot.!G51+'skol. lėšos'!G50+Likučiai!G51</f>
        <v>0</v>
      </c>
    </row>
    <row r="54" spans="1:7" x14ac:dyDescent="0.25">
      <c r="A54" s="32" t="s">
        <v>128</v>
      </c>
      <c r="B54" s="63" t="s">
        <v>127</v>
      </c>
      <c r="C54" s="57" t="s">
        <v>131</v>
      </c>
      <c r="D54" s="116">
        <f>SB!D54+dot.!D52+'skol. lėšos'!D51+Likučiai!D52</f>
        <v>77.802000000000007</v>
      </c>
      <c r="E54" s="116">
        <f>SB!E54+dot.!E52+'skol. lėšos'!E51+Likučiai!E52</f>
        <v>77.802000000000007</v>
      </c>
      <c r="F54" s="116">
        <f>SB!F54+dot.!F52+'skol. lėšos'!F51+Likučiai!F52</f>
        <v>0</v>
      </c>
      <c r="G54" s="116">
        <f>SB!G54+dot.!G52+'skol. lėšos'!G51+Likučiai!G52</f>
        <v>0</v>
      </c>
    </row>
    <row r="55" spans="1:7" x14ac:dyDescent="0.25">
      <c r="A55" s="36" t="s">
        <v>309</v>
      </c>
      <c r="B55" s="29" t="s">
        <v>105</v>
      </c>
      <c r="C55" s="54"/>
      <c r="D55" s="171">
        <f>SB!D55+dot.!D53+'skol. lėšos'!D52+Likučiai!D53</f>
        <v>77.802000000000007</v>
      </c>
      <c r="E55" s="171">
        <f>SB!E55+dot.!E53+'skol. lėšos'!E52+Likučiai!E53</f>
        <v>77.802000000000007</v>
      </c>
      <c r="F55" s="171">
        <f>SB!F55+dot.!F53+'skol. lėšos'!F52+Likučiai!F53</f>
        <v>0</v>
      </c>
      <c r="G55" s="171">
        <f>SB!G55+dot.!G53+'skol. lėšos'!G52+Likučiai!G53</f>
        <v>0</v>
      </c>
    </row>
    <row r="56" spans="1:7" ht="26.4" x14ac:dyDescent="0.25">
      <c r="A56" s="32" t="s">
        <v>139</v>
      </c>
      <c r="B56" s="62" t="s">
        <v>143</v>
      </c>
      <c r="C56" s="54" t="s">
        <v>33</v>
      </c>
      <c r="D56" s="116">
        <f>SB!D56+dot.!D54+'skol. lėšos'!D53+Likučiai!D54</f>
        <v>193</v>
      </c>
      <c r="E56" s="116">
        <f>SB!E56+dot.!E54+'skol. lėšos'!E53+Likučiai!E54</f>
        <v>193</v>
      </c>
      <c r="F56" s="116">
        <f>SB!F56+dot.!F54+'skol. lėšos'!F53+Likučiai!F54</f>
        <v>0</v>
      </c>
      <c r="G56" s="116">
        <f>SB!G56+dot.!G54+'skol. lėšos'!G53+Likučiai!G54</f>
        <v>0</v>
      </c>
    </row>
    <row r="57" spans="1:7" x14ac:dyDescent="0.25">
      <c r="A57" s="36" t="s">
        <v>310</v>
      </c>
      <c r="B57" s="29" t="s">
        <v>108</v>
      </c>
      <c r="C57" s="54"/>
      <c r="D57" s="117">
        <f>SB!D57+dot.!D55+'skol. lėšos'!D54+Likučiai!D55</f>
        <v>190</v>
      </c>
      <c r="E57" s="117">
        <f>SB!E57+dot.!E55+'skol. lėšos'!E54+Likučiai!E55</f>
        <v>190</v>
      </c>
      <c r="F57" s="117">
        <f>SB!F57+dot.!F55+'skol. lėšos'!F54+Likučiai!F55</f>
        <v>0</v>
      </c>
      <c r="G57" s="117">
        <f>SB!G57+dot.!G55+'skol. lėšos'!G54+Likučiai!G55</f>
        <v>0</v>
      </c>
    </row>
    <row r="58" spans="1:7" ht="14.25" customHeight="1" x14ac:dyDescent="0.25">
      <c r="A58" s="36" t="s">
        <v>310</v>
      </c>
      <c r="B58" s="65" t="s">
        <v>351</v>
      </c>
      <c r="C58" s="57"/>
      <c r="D58" s="117">
        <f>SB!D58+dot.!D56+'skol. lėšos'!D55+Likučiai!D56</f>
        <v>3</v>
      </c>
      <c r="E58" s="117">
        <f>SB!E58+dot.!E56+'skol. lėšos'!E55+Likučiai!E56</f>
        <v>3</v>
      </c>
      <c r="F58" s="117">
        <f>SB!F58+dot.!F56+'skol. lėšos'!F55+Likučiai!F56</f>
        <v>0</v>
      </c>
      <c r="G58" s="117">
        <f>SB!G58+dot.!G56+'skol. lėšos'!G55+Likučiai!G56</f>
        <v>0</v>
      </c>
    </row>
    <row r="59" spans="1:7" x14ac:dyDescent="0.25">
      <c r="A59" s="32" t="s">
        <v>145</v>
      </c>
      <c r="B59" s="35" t="s">
        <v>144</v>
      </c>
      <c r="C59" s="57" t="s">
        <v>433</v>
      </c>
      <c r="D59" s="116">
        <f>SB!D59+dot.!D57+'skol. lėšos'!D56+Likučiai!D57</f>
        <v>2.9</v>
      </c>
      <c r="E59" s="116">
        <f>SB!E59+dot.!E57+'skol. lėšos'!E56+Likučiai!E57</f>
        <v>0.4</v>
      </c>
      <c r="F59" s="116">
        <f>SB!F59+dot.!F57+'skol. lėšos'!F56+Likučiai!F57</f>
        <v>0</v>
      </c>
      <c r="G59" s="116">
        <f>SB!G59+dot.!G57+'skol. lėšos'!G56+Likučiai!G57</f>
        <v>2.5</v>
      </c>
    </row>
    <row r="60" spans="1:7" x14ac:dyDescent="0.25">
      <c r="A60" s="36" t="s">
        <v>311</v>
      </c>
      <c r="B60" s="66" t="s">
        <v>71</v>
      </c>
      <c r="C60" s="67"/>
      <c r="D60" s="117">
        <f>SB!D60+dot.!D58+'skol. lėšos'!D57+Likučiai!D58</f>
        <v>0.4</v>
      </c>
      <c r="E60" s="117">
        <f>SB!E60+dot.!E58+'skol. lėšos'!E57+Likučiai!E58</f>
        <v>0.4</v>
      </c>
      <c r="F60" s="117">
        <f>SB!F60+dot.!F58+'skol. lėšos'!F57+Likučiai!F58</f>
        <v>0</v>
      </c>
      <c r="G60" s="117">
        <f>SB!G60+dot.!G58+'skol. lėšos'!G57+Likučiai!G58</f>
        <v>0</v>
      </c>
    </row>
    <row r="61" spans="1:7" x14ac:dyDescent="0.25">
      <c r="A61" s="36" t="s">
        <v>155</v>
      </c>
      <c r="B61" s="66" t="s">
        <v>72</v>
      </c>
      <c r="C61" s="67"/>
      <c r="D61" s="117">
        <f>SB!D61+dot.!D59+'skol. lėšos'!D58+Likučiai!D59</f>
        <v>2.5</v>
      </c>
      <c r="E61" s="117">
        <f>SB!E61+dot.!E59+'skol. lėšos'!E58+Likučiai!E59</f>
        <v>0</v>
      </c>
      <c r="F61" s="117">
        <f>SB!F61+dot.!F59+'skol. lėšos'!F58+Likučiai!F59</f>
        <v>0</v>
      </c>
      <c r="G61" s="117">
        <f>SB!G61+dot.!G59+'skol. lėšos'!G58+Likučiai!G59</f>
        <v>2.5</v>
      </c>
    </row>
    <row r="62" spans="1:7" x14ac:dyDescent="0.25">
      <c r="A62" s="119" t="s">
        <v>177</v>
      </c>
      <c r="B62" s="68" t="s">
        <v>385</v>
      </c>
      <c r="C62" s="872" t="s">
        <v>175</v>
      </c>
      <c r="D62" s="116">
        <f>SB!D62+dot.!D60+'skol. lėšos'!D59+Likučiai!D60</f>
        <v>5</v>
      </c>
      <c r="E62" s="116">
        <f>SB!E62+dot.!E60+'skol. lėšos'!E59+Likučiai!E60</f>
        <v>5</v>
      </c>
      <c r="F62" s="116">
        <f>SB!F62+dot.!F60+'skol. lėšos'!F59+Likučiai!F60</f>
        <v>0</v>
      </c>
      <c r="G62" s="116">
        <f>SB!G62+dot.!G60+'skol. lėšos'!G59+Likučiai!G60</f>
        <v>0</v>
      </c>
    </row>
    <row r="63" spans="1:7" x14ac:dyDescent="0.25">
      <c r="A63" s="99" t="s">
        <v>178</v>
      </c>
      <c r="B63" s="69" t="s">
        <v>412</v>
      </c>
      <c r="C63" s="874"/>
      <c r="D63" s="117">
        <f>SB!D63+dot.!D61+'skol. lėšos'!D60+Likučiai!D61</f>
        <v>5</v>
      </c>
      <c r="E63" s="117">
        <f>SB!E63+dot.!E61+'skol. lėšos'!E60+Likučiai!E61</f>
        <v>5</v>
      </c>
      <c r="F63" s="117">
        <f>SB!F63+dot.!F61+'skol. lėšos'!F60+Likučiai!F61</f>
        <v>0</v>
      </c>
      <c r="G63" s="117">
        <f>SB!G63+dot.!G61+'skol. lėšos'!G60+Likučiai!G61</f>
        <v>0</v>
      </c>
    </row>
    <row r="64" spans="1:7" x14ac:dyDescent="0.25">
      <c r="A64" s="32" t="s">
        <v>17</v>
      </c>
      <c r="B64" s="648" t="s">
        <v>215</v>
      </c>
      <c r="C64" s="35"/>
      <c r="D64" s="116">
        <f>SB!D64+dot.!D62+'skol. lėšos'!D61+Likučiai!D62</f>
        <v>58</v>
      </c>
      <c r="E64" s="116">
        <f>SB!E64+dot.!E62+'skol. lėšos'!E61+Likučiai!E62</f>
        <v>58</v>
      </c>
      <c r="F64" s="116">
        <f>SB!F64+dot.!F62+'skol. lėšos'!F61+Likučiai!F62</f>
        <v>54.400000000000006</v>
      </c>
      <c r="G64" s="116">
        <f>SB!G64+dot.!G62+'skol. lėšos'!G61+Likučiai!G62</f>
        <v>0</v>
      </c>
    </row>
    <row r="65" spans="1:12" ht="26.4" x14ac:dyDescent="0.25">
      <c r="A65" s="36" t="s">
        <v>18</v>
      </c>
      <c r="B65" s="71" t="s">
        <v>102</v>
      </c>
      <c r="C65" s="54" t="s">
        <v>134</v>
      </c>
      <c r="D65" s="117">
        <f>SB!D65+dot.!D63+'skol. lėšos'!D62+Likučiai!D63</f>
        <v>58</v>
      </c>
      <c r="E65" s="117">
        <f>SB!E65+dot.!E63+'skol. lėšos'!E62+Likučiai!E63</f>
        <v>58</v>
      </c>
      <c r="F65" s="117">
        <f>SB!F65+dot.!F63+'skol. lėšos'!F62+Likučiai!F63</f>
        <v>54.400000000000006</v>
      </c>
      <c r="G65" s="117">
        <f>SB!G65+dot.!G63+'skol. lėšos'!G62+Likučiai!G63</f>
        <v>0</v>
      </c>
    </row>
    <row r="66" spans="1:12" ht="26.4" x14ac:dyDescent="0.25">
      <c r="A66" s="32" t="s">
        <v>19</v>
      </c>
      <c r="B66" s="40" t="s">
        <v>431</v>
      </c>
      <c r="C66" s="72"/>
      <c r="D66" s="274">
        <f>SB!D66+dot.!D64+'skol. lėšos'!D63+Likučiai!D64</f>
        <v>1135.3339999999998</v>
      </c>
      <c r="E66" s="274">
        <f ca="1">SB!E66+dot.!E64+'skol. lėšos'!E63+Likučiai!E64</f>
        <v>0</v>
      </c>
      <c r="F66" s="116">
        <f>SB!F66+dot.!F64+'skol. lėšos'!F63+Likučiai!F64</f>
        <v>94.474000000000004</v>
      </c>
      <c r="G66" s="116">
        <f>SB!G66+dot.!G64+'skol. lėšos'!G63+Likučiai!G64</f>
        <v>381.67099999999999</v>
      </c>
      <c r="H66" s="73"/>
      <c r="I66" s="74"/>
      <c r="J66" s="74"/>
      <c r="K66" s="55"/>
      <c r="L66" s="55"/>
    </row>
    <row r="67" spans="1:12" ht="30" customHeight="1" x14ac:dyDescent="0.25">
      <c r="A67" s="32" t="s">
        <v>20</v>
      </c>
      <c r="B67" s="649" t="s">
        <v>101</v>
      </c>
      <c r="C67" s="75" t="s">
        <v>132</v>
      </c>
      <c r="D67" s="274">
        <f>SB!D67+dot.!D65+'skol. lėšos'!D64+Likučiai!D65</f>
        <v>1130.2839999999999</v>
      </c>
      <c r="E67" s="274">
        <f>SB!E67+dot.!E65+'skol. lėšos'!E64+Likučiai!E65</f>
        <v>748.61299999999983</v>
      </c>
      <c r="F67" s="274">
        <f>SB!F67+dot.!F65+'skol. lėšos'!F64+Likučiai!F65</f>
        <v>89.524000000000001</v>
      </c>
      <c r="G67" s="274">
        <f>SB!G67+dot.!G65+'skol. lėšos'!G64+Likučiai!G65</f>
        <v>381.67099999999999</v>
      </c>
      <c r="H67" s="73"/>
      <c r="I67" s="74"/>
      <c r="J67" s="74"/>
      <c r="K67" s="55"/>
      <c r="L67" s="55"/>
    </row>
    <row r="68" spans="1:12" x14ac:dyDescent="0.25">
      <c r="A68" s="42" t="s">
        <v>235</v>
      </c>
      <c r="B68" s="120" t="s">
        <v>79</v>
      </c>
      <c r="C68" s="72"/>
      <c r="D68" s="117">
        <f>SB!D68+dot.!D66+'skol. lėšos'!D65+Likučiai!D66</f>
        <v>10.6</v>
      </c>
      <c r="E68" s="117">
        <f>SB!E68+dot.!E66+'skol. lėšos'!E65+Likučiai!E66</f>
        <v>10.6</v>
      </c>
      <c r="F68" s="117">
        <f>SB!F68+dot.!F66+'skol. lėšos'!F65+Likučiai!F66</f>
        <v>0</v>
      </c>
      <c r="G68" s="117">
        <f>SB!G68+dot.!G66+'skol. lėšos'!G65+Likučiai!G66</f>
        <v>0</v>
      </c>
      <c r="H68" s="73"/>
      <c r="I68" s="74"/>
      <c r="J68" s="74"/>
      <c r="K68" s="55"/>
      <c r="L68" s="55"/>
    </row>
    <row r="69" spans="1:12" ht="26.4" x14ac:dyDescent="0.25">
      <c r="A69" s="42" t="s">
        <v>212</v>
      </c>
      <c r="B69" s="78" t="s">
        <v>220</v>
      </c>
      <c r="C69" s="79"/>
      <c r="D69" s="117">
        <f>SB!D69+dot.!D67+'skol. lėšos'!D66+Likučiai!D67</f>
        <v>1.032</v>
      </c>
      <c r="E69" s="117">
        <f>SB!E69+dot.!E67+'skol. lėšos'!E66+Likučiai!E67</f>
        <v>1.032</v>
      </c>
      <c r="F69" s="117">
        <f>SB!F69+dot.!F67+'skol. lėšos'!F66+Likučiai!F67</f>
        <v>0</v>
      </c>
      <c r="G69" s="117">
        <f>SB!G69+dot.!G67+'skol. lėšos'!G66+Likučiai!G67</f>
        <v>0</v>
      </c>
      <c r="H69" s="73"/>
      <c r="I69" s="74"/>
      <c r="J69" s="74"/>
      <c r="K69" s="55"/>
      <c r="L69" s="55"/>
    </row>
    <row r="70" spans="1:12" x14ac:dyDescent="0.25">
      <c r="A70" s="42" t="s">
        <v>213</v>
      </c>
      <c r="B70" s="77" t="s">
        <v>253</v>
      </c>
      <c r="C70" s="45"/>
      <c r="D70" s="117">
        <f>SB!D70+dot.!D68+'skol. lėšos'!D67+Likučiai!D68</f>
        <v>5</v>
      </c>
      <c r="E70" s="117">
        <f>SB!E70+dot.!E68+'skol. lėšos'!E67+Likučiai!E68</f>
        <v>5</v>
      </c>
      <c r="F70" s="117">
        <f>SB!F70+dot.!F68+'skol. lėšos'!F67+Likučiai!F68</f>
        <v>0</v>
      </c>
      <c r="G70" s="117">
        <f>SB!G70+dot.!G68+'skol. lėšos'!G67+Likučiai!G68</f>
        <v>0</v>
      </c>
      <c r="H70" s="38"/>
      <c r="I70" s="74"/>
      <c r="J70" s="74"/>
      <c r="K70" s="74"/>
      <c r="L70" s="74"/>
    </row>
    <row r="71" spans="1:12" x14ac:dyDescent="0.25">
      <c r="A71" s="80"/>
      <c r="B71" s="81" t="s">
        <v>138</v>
      </c>
      <c r="C71" s="45"/>
      <c r="D71" s="117">
        <f>SB!D71+dot.!D69+'skol. lėšos'!D68+Likučiai!D69</f>
        <v>156.042</v>
      </c>
      <c r="E71" s="117">
        <f>SB!E71+dot.!E69+'skol. lėšos'!E68+Likučiai!E69</f>
        <v>156.042</v>
      </c>
      <c r="F71" s="117">
        <f>SB!F71+dot.!F69+'skol. lėšos'!F68+Likučiai!F69</f>
        <v>0.3</v>
      </c>
      <c r="G71" s="117">
        <f>SB!G71+dot.!G69+'skol. lėšos'!G68+Likučiai!G69</f>
        <v>0</v>
      </c>
      <c r="H71" s="38"/>
      <c r="I71" s="74"/>
      <c r="J71" s="74"/>
      <c r="K71" s="74"/>
      <c r="L71" s="74"/>
    </row>
    <row r="72" spans="1:12" x14ac:dyDescent="0.25">
      <c r="A72" s="42" t="s">
        <v>214</v>
      </c>
      <c r="B72" s="82" t="s">
        <v>350</v>
      </c>
      <c r="C72" s="83"/>
      <c r="D72" s="117">
        <f>SB!D72+dot.!D70+'skol. lėšos'!D69+Likučiai!D70</f>
        <v>15</v>
      </c>
      <c r="E72" s="117">
        <f>SB!E72+dot.!E70+'skol. lėšos'!E69+Likučiai!E70</f>
        <v>15</v>
      </c>
      <c r="F72" s="117">
        <f>SB!F72+dot.!F70+'skol. lėšos'!F69+Likučiai!F70</f>
        <v>0</v>
      </c>
      <c r="G72" s="117">
        <f>SB!G72+dot.!G70+'skol. lėšos'!G69+Likučiai!G70</f>
        <v>0</v>
      </c>
      <c r="H72" s="38"/>
      <c r="I72" s="74"/>
      <c r="J72" s="74"/>
      <c r="K72" s="74"/>
      <c r="L72" s="74"/>
    </row>
    <row r="73" spans="1:12" x14ac:dyDescent="0.25">
      <c r="A73" s="42" t="s">
        <v>211</v>
      </c>
      <c r="B73" s="82" t="s">
        <v>84</v>
      </c>
      <c r="C73" s="45"/>
      <c r="D73" s="117">
        <f>SB!D73+dot.!D71+'skol. lėšos'!D70+Likučiai!D71</f>
        <v>15.442</v>
      </c>
      <c r="E73" s="117">
        <f>SB!E73+dot.!E71+'skol. lėšos'!E70+Likučiai!E71</f>
        <v>15.442</v>
      </c>
      <c r="F73" s="117">
        <f>SB!F73+dot.!F71+'skol. lėšos'!F70+Likučiai!F71</f>
        <v>0</v>
      </c>
      <c r="G73" s="117">
        <f>SB!G73+dot.!G71+'skol. lėšos'!G70+Likučiai!G71</f>
        <v>0</v>
      </c>
      <c r="H73" s="38"/>
      <c r="I73" s="74"/>
      <c r="J73" s="74"/>
      <c r="K73" s="55"/>
      <c r="L73" s="55"/>
    </row>
    <row r="74" spans="1:12" x14ac:dyDescent="0.25">
      <c r="A74" s="36" t="s">
        <v>212</v>
      </c>
      <c r="B74" s="84" t="s">
        <v>81</v>
      </c>
      <c r="C74" s="45"/>
      <c r="D74" s="117">
        <f>SB!D74+dot.!D72+'skol. lėšos'!D71+Likučiai!D72</f>
        <v>40</v>
      </c>
      <c r="E74" s="117">
        <f>SB!E74+dot.!E72+'skol. lėšos'!E71+Likučiai!E72</f>
        <v>40</v>
      </c>
      <c r="F74" s="117">
        <f>SB!F74+dot.!F72+'skol. lėšos'!F71+Likučiai!F72</f>
        <v>0</v>
      </c>
      <c r="G74" s="117">
        <f>SB!G74+dot.!G72+'skol. lėšos'!G71+Likučiai!G72</f>
        <v>0</v>
      </c>
      <c r="H74" s="38"/>
      <c r="I74" s="74"/>
      <c r="J74" s="74"/>
      <c r="K74" s="74"/>
      <c r="L74" s="74"/>
    </row>
    <row r="75" spans="1:12" x14ac:dyDescent="0.25">
      <c r="A75" s="36" t="s">
        <v>213</v>
      </c>
      <c r="B75" s="84" t="s">
        <v>82</v>
      </c>
      <c r="C75" s="45"/>
      <c r="D75" s="117">
        <f>SB!D75+dot.!D73+'skol. lėšos'!D72+Likučiai!D73</f>
        <v>43.6</v>
      </c>
      <c r="E75" s="117">
        <f>SB!E75+dot.!E73+'skol. lėšos'!E72+Likučiai!E73</f>
        <v>43.6</v>
      </c>
      <c r="F75" s="117">
        <f>SB!F75+dot.!F73+'skol. lėšos'!F72+Likučiai!F73</f>
        <v>0.3</v>
      </c>
      <c r="G75" s="117">
        <f>SB!G75+dot.!G73+'skol. lėšos'!G72+Likučiai!G73</f>
        <v>0</v>
      </c>
    </row>
    <row r="76" spans="1:12" x14ac:dyDescent="0.25">
      <c r="A76" s="36" t="s">
        <v>213</v>
      </c>
      <c r="B76" s="84" t="s">
        <v>83</v>
      </c>
      <c r="C76" s="45"/>
      <c r="D76" s="117">
        <f>SB!D76+dot.!D74+'skol. lėšos'!D73+Likučiai!D74</f>
        <v>42</v>
      </c>
      <c r="E76" s="117">
        <f>SB!E76+dot.!E74+'skol. lėšos'!E73+Likučiai!E74</f>
        <v>42</v>
      </c>
      <c r="F76" s="117">
        <f>SB!F76+dot.!F74+'skol. lėšos'!F73+Likučiai!F74</f>
        <v>0</v>
      </c>
      <c r="G76" s="117">
        <f>SB!G76+dot.!G74+'skol. lėšos'!G73+Likučiai!G74</f>
        <v>0</v>
      </c>
    </row>
    <row r="77" spans="1:12" ht="27" x14ac:dyDescent="0.25">
      <c r="A77" s="36" t="s">
        <v>213</v>
      </c>
      <c r="B77" s="85" t="s">
        <v>534</v>
      </c>
      <c r="C77" s="45"/>
      <c r="D77" s="117">
        <f>SB!D77+dot.!D75+'skol. lėšos'!D74+Likučiai!D75</f>
        <v>36.941000000000003</v>
      </c>
      <c r="E77" s="117">
        <f>SB!E77+dot.!E75+'skol. lėšos'!E74+Likučiai!E75</f>
        <v>36.941000000000003</v>
      </c>
      <c r="F77" s="117">
        <f>SB!F77+dot.!F75+'skol. lėšos'!F74+Likučiai!F75</f>
        <v>31.123999999999999</v>
      </c>
      <c r="G77" s="117">
        <f>SB!G77+dot.!G75+'skol. lėšos'!G74+Likučiai!G75</f>
        <v>0</v>
      </c>
    </row>
    <row r="78" spans="1:12" x14ac:dyDescent="0.25">
      <c r="A78" s="42" t="s">
        <v>209</v>
      </c>
      <c r="B78" s="77" t="s">
        <v>326</v>
      </c>
      <c r="C78" s="45"/>
      <c r="D78" s="117">
        <f>SB!D78+dot.!D76+'skol. lėšos'!D75+Likučiai!D76</f>
        <v>0</v>
      </c>
      <c r="E78" s="117">
        <f>SB!E78+dot.!E76+'skol. lėšos'!E75+Likučiai!E76</f>
        <v>0</v>
      </c>
      <c r="F78" s="117">
        <f>SB!F78+dot.!F76+'skol. lėšos'!F75+Likučiai!F76</f>
        <v>0</v>
      </c>
      <c r="G78" s="117">
        <f>SB!G78+dot.!G76+'skol. lėšos'!G75+Likučiai!G76</f>
        <v>0</v>
      </c>
    </row>
    <row r="79" spans="1:12" x14ac:dyDescent="0.25">
      <c r="A79" s="42" t="s">
        <v>209</v>
      </c>
      <c r="B79" s="77" t="s">
        <v>537</v>
      </c>
      <c r="C79" s="45"/>
      <c r="D79" s="117">
        <f>SB!D79+dot.!D77+'skol. lėšos'!D76+Likučiai!D77</f>
        <v>2.3880000000000003</v>
      </c>
      <c r="E79" s="117">
        <f>SB!E79+dot.!E77+'skol. lėšos'!E76+Likučiai!E77</f>
        <v>2.3880000000000003</v>
      </c>
      <c r="F79" s="117">
        <f>SB!F79+dot.!F77+'skol. lėšos'!F76+Likučiai!F77</f>
        <v>0</v>
      </c>
      <c r="G79" s="117">
        <f>SB!G79+dot.!G77+'skol. lėšos'!G76+Likučiai!G77</f>
        <v>0</v>
      </c>
    </row>
    <row r="80" spans="1:12" x14ac:dyDescent="0.25">
      <c r="A80" s="42" t="s">
        <v>209</v>
      </c>
      <c r="B80" s="77" t="s">
        <v>238</v>
      </c>
      <c r="C80" s="45"/>
      <c r="D80" s="117">
        <f>SB!D80+dot.!D78+'skol. lėšos'!D77+Likučiai!D78</f>
        <v>23.446999999999999</v>
      </c>
      <c r="E80" s="117">
        <f>SB!E80+dot.!E78+'skol. lėšos'!E77+Likučiai!E78</f>
        <v>23.446999999999999</v>
      </c>
      <c r="F80" s="117">
        <f>SB!F80+dot.!F78+'skol. lėšos'!F77+Likučiai!F78</f>
        <v>0</v>
      </c>
      <c r="G80" s="117">
        <f>SB!G80+dot.!G78+'skol. lėšos'!G77+Likučiai!G78</f>
        <v>0</v>
      </c>
    </row>
    <row r="81" spans="1:8" x14ac:dyDescent="0.25">
      <c r="A81" s="42" t="s">
        <v>209</v>
      </c>
      <c r="B81" s="77" t="s">
        <v>538</v>
      </c>
      <c r="C81" s="45"/>
      <c r="D81" s="117">
        <f>SB!D81+dot.!D79+'skol. lėšos'!D78+Likučiai!D79</f>
        <v>37.491</v>
      </c>
      <c r="E81" s="117">
        <f>SB!E81+dot.!E79+'skol. lėšos'!E78+Likučiai!E79</f>
        <v>37.491</v>
      </c>
      <c r="F81" s="117">
        <f>SB!F81+dot.!F79+'skol. lėšos'!F78+Likučiai!F79</f>
        <v>0</v>
      </c>
      <c r="G81" s="117">
        <f>SB!G81+dot.!G79+'skol. lėšos'!G78+Likučiai!G79</f>
        <v>0</v>
      </c>
    </row>
    <row r="82" spans="1:8" x14ac:dyDescent="0.25">
      <c r="A82" s="42" t="s">
        <v>209</v>
      </c>
      <c r="B82" s="77" t="s">
        <v>539</v>
      </c>
      <c r="C82" s="45"/>
      <c r="D82" s="117">
        <f>SB!D82+dot.!D80+'skol. lėšos'!D79+Likučiai!D80</f>
        <v>3.8050000000000002</v>
      </c>
      <c r="E82" s="117">
        <f>SB!E82+dot.!E80+'skol. lėšos'!E79+Likučiai!E80</f>
        <v>3.8050000000000002</v>
      </c>
      <c r="F82" s="117">
        <f>SB!F82+dot.!F80+'skol. lėšos'!F79+Likučiai!F80</f>
        <v>0</v>
      </c>
      <c r="G82" s="117">
        <f>SB!G82+dot.!G80+'skol. lėšos'!G79+Likučiai!G80</f>
        <v>0</v>
      </c>
    </row>
    <row r="83" spans="1:8" x14ac:dyDescent="0.25">
      <c r="A83" s="42" t="s">
        <v>209</v>
      </c>
      <c r="B83" s="77" t="s">
        <v>325</v>
      </c>
      <c r="C83" s="45"/>
      <c r="D83" s="117">
        <f>SB!D83+dot.!D81+'skol. lėšos'!D80+Likučiai!D81</f>
        <v>55</v>
      </c>
      <c r="E83" s="117">
        <f>SB!E83+dot.!E81+'skol. lėšos'!E80+Likučiai!E81</f>
        <v>55</v>
      </c>
      <c r="F83" s="117">
        <f>SB!F83+dot.!F81+'skol. lėšos'!F80+Likučiai!F81</f>
        <v>0</v>
      </c>
      <c r="G83" s="117">
        <f>SB!G83+dot.!G81+'skol. lėšos'!G80+Likučiai!G81</f>
        <v>0</v>
      </c>
    </row>
    <row r="84" spans="1:8" x14ac:dyDescent="0.25">
      <c r="A84" s="42" t="s">
        <v>210</v>
      </c>
      <c r="B84" s="77" t="s">
        <v>80</v>
      </c>
      <c r="C84" s="45"/>
      <c r="D84" s="117">
        <f>SB!D84+dot.!D82+'skol. lėšos'!D81+Likučiai!D82</f>
        <v>25.768000000000001</v>
      </c>
      <c r="E84" s="117">
        <f>SB!E84+dot.!E82+'skol. lėšos'!E81+Likučiai!E82</f>
        <v>25.768000000000001</v>
      </c>
      <c r="F84" s="117">
        <f>SB!F84+dot.!F82+'skol. lėšos'!F81+Likučiai!F82</f>
        <v>0</v>
      </c>
      <c r="G84" s="117">
        <f>SB!G84+dot.!G82+'skol. lėšos'!G81+Likučiai!G82</f>
        <v>0</v>
      </c>
    </row>
    <row r="85" spans="1:8" x14ac:dyDescent="0.25">
      <c r="A85" s="42" t="s">
        <v>210</v>
      </c>
      <c r="B85" s="77" t="s">
        <v>85</v>
      </c>
      <c r="C85" s="45"/>
      <c r="D85" s="117">
        <f>SB!D85+dot.!D83+'skol. lėšos'!D82+Likučiai!D83</f>
        <v>5</v>
      </c>
      <c r="E85" s="117">
        <f>SB!E85+dot.!E83+'skol. lėšos'!E82+Likučiai!E83</f>
        <v>5</v>
      </c>
      <c r="F85" s="117">
        <f>SB!F85+dot.!F83+'skol. lėšos'!F82+Likučiai!F83</f>
        <v>0</v>
      </c>
      <c r="G85" s="117">
        <f>SB!G85+dot.!G83+'skol. lėšos'!G82+Likučiai!G83</f>
        <v>0</v>
      </c>
    </row>
    <row r="86" spans="1:8" x14ac:dyDescent="0.25">
      <c r="A86" s="42" t="s">
        <v>210</v>
      </c>
      <c r="B86" s="77" t="s">
        <v>234</v>
      </c>
      <c r="C86" s="45"/>
      <c r="D86" s="117">
        <f>SB!D86+dot.!D84+'skol. lėšos'!D83+Likučiai!D84</f>
        <v>231.84100000000001</v>
      </c>
      <c r="E86" s="117">
        <f>SB!E86+dot.!E84+'skol. lėšos'!E83+Likučiai!E84</f>
        <v>231.84100000000001</v>
      </c>
      <c r="F86" s="117">
        <f>SB!F86+dot.!F84+'skol. lėšos'!F83+Likučiai!F84</f>
        <v>0</v>
      </c>
      <c r="G86" s="117">
        <f>SB!G86+dot.!G84+'skol. lėšos'!G83+Likučiai!G84</f>
        <v>0</v>
      </c>
    </row>
    <row r="87" spans="1:8" x14ac:dyDescent="0.25">
      <c r="A87" s="42" t="s">
        <v>210</v>
      </c>
      <c r="B87" s="77" t="s">
        <v>240</v>
      </c>
      <c r="C87" s="45"/>
      <c r="D87" s="117">
        <f>SB!D87+dot.!D85+'skol. lėšos'!D84+Likučiai!D85</f>
        <v>53.686</v>
      </c>
      <c r="E87" s="117">
        <f>SB!E87+dot.!E85+'skol. lėšos'!E84+Likučiai!E85</f>
        <v>53.686</v>
      </c>
      <c r="F87" s="117">
        <f>SB!F87+dot.!F85+'skol. lėšos'!F84+Likučiai!F85</f>
        <v>52.843000000000004</v>
      </c>
      <c r="G87" s="117">
        <f>SB!G87+dot.!G85+'skol. lėšos'!G84+Likučiai!G85</f>
        <v>0</v>
      </c>
    </row>
    <row r="88" spans="1:8" x14ac:dyDescent="0.25">
      <c r="A88" s="42" t="s">
        <v>160</v>
      </c>
      <c r="B88" s="77" t="s">
        <v>86</v>
      </c>
      <c r="C88" s="45"/>
      <c r="D88" s="117">
        <f>SB!D88+dot.!D86+'skol. lėšos'!D85+Likučiai!D86</f>
        <v>28.3</v>
      </c>
      <c r="E88" s="117">
        <f>SB!E88+dot.!E86+'skol. lėšos'!E85+Likučiai!E86</f>
        <v>28.3</v>
      </c>
      <c r="F88" s="117">
        <f>SB!F88+dot.!F86+'skol. lėšos'!F85+Likučiai!F86</f>
        <v>0</v>
      </c>
      <c r="G88" s="117">
        <f>SB!G88+dot.!G86+'skol. lėšos'!G85+Likučiai!G86</f>
        <v>0</v>
      </c>
      <c r="H88" s="29"/>
    </row>
    <row r="89" spans="1:8" x14ac:dyDescent="0.25">
      <c r="A89" s="42"/>
      <c r="B89" s="77" t="s">
        <v>639</v>
      </c>
      <c r="C89" s="45"/>
      <c r="D89" s="117">
        <f>SB!D89+dot.!D87+'skol. lėšos'!D85+Likučiai!D86</f>
        <v>54.683999999999997</v>
      </c>
      <c r="E89" s="117">
        <f>SB!E89+dot.!E87+'skol. lėšos'!E85+Likučiai!E86</f>
        <v>54.683999999999997</v>
      </c>
      <c r="F89" s="117">
        <f>SB!F89+dot.!F87+'skol. lėšos'!F85+Likučiai!F86</f>
        <v>1.0740000000000001</v>
      </c>
      <c r="G89" s="117">
        <f>SB!G89+dot.!G87+'skol. lėšos'!G85+Likučiai!G86</f>
        <v>0</v>
      </c>
      <c r="H89" s="29"/>
    </row>
    <row r="90" spans="1:8" ht="26.4" x14ac:dyDescent="0.25">
      <c r="A90" s="42" t="s">
        <v>390</v>
      </c>
      <c r="B90" s="78" t="s">
        <v>536</v>
      </c>
      <c r="C90" s="87"/>
      <c r="D90" s="117">
        <f>SB!D90+dot.!D88+'skol. lėšos'!D86+Likučiai!D87</f>
        <v>13.344000000000001</v>
      </c>
      <c r="E90" s="117">
        <f>SB!E90+dot.!E88+'skol. lėšos'!E86+Likučiai!E87</f>
        <v>13.344000000000001</v>
      </c>
      <c r="F90" s="117">
        <f>SB!F90+dot.!F88+'skol. lėšos'!F86+Likučiai!F87</f>
        <v>0</v>
      </c>
      <c r="G90" s="117">
        <f>SB!G90+dot.!G88+'skol. lėšos'!G86+Likučiai!G87</f>
        <v>0</v>
      </c>
      <c r="H90" s="29"/>
    </row>
    <row r="91" spans="1:8" ht="26.4" x14ac:dyDescent="0.25">
      <c r="A91" s="42"/>
      <c r="B91" s="112" t="s">
        <v>535</v>
      </c>
      <c r="C91" s="87"/>
      <c r="D91" s="117">
        <f>+SB!D91+dot.!D89+'skol. lėšos'!D87+Likučiai!D88</f>
        <v>0</v>
      </c>
      <c r="E91" s="171">
        <f>+SB!E91+dot.!E89+'skol. lėšos'!E87+Likučiai!E88</f>
        <v>0</v>
      </c>
      <c r="F91" s="117">
        <f>+SB!F91+dot.!F89+'skol. lėšos'!F87+Likučiai!F88</f>
        <v>0</v>
      </c>
      <c r="G91" s="117">
        <f>+SB!G91+dot.!G89+'skol. lėšos'!G87+Likučiai!G88</f>
        <v>0</v>
      </c>
      <c r="H91" s="29"/>
    </row>
    <row r="92" spans="1:8" ht="39.6" x14ac:dyDescent="0.25">
      <c r="A92" s="42"/>
      <c r="B92" s="112" t="s">
        <v>638</v>
      </c>
      <c r="C92" s="91"/>
      <c r="D92" s="117">
        <f>+SB!D92+dot.!D90</f>
        <v>373.70000000000005</v>
      </c>
      <c r="E92" s="117">
        <f>+SB!E92+dot.!E90+Likučiai!E89</f>
        <v>4.2439999999999998</v>
      </c>
      <c r="F92" s="117">
        <f>+SB!F92+dot.!F90+Likučiai!F89</f>
        <v>4.1829999999999998</v>
      </c>
      <c r="G92" s="117">
        <f>+SB!G92+dot.!G90</f>
        <v>369.45600000000002</v>
      </c>
      <c r="H92" s="29"/>
    </row>
    <row r="93" spans="1:8" x14ac:dyDescent="0.25">
      <c r="A93" s="42"/>
      <c r="B93" s="78" t="s">
        <v>561</v>
      </c>
      <c r="C93" s="45"/>
      <c r="D93" s="117">
        <f>+SB!D93+dot.!D91</f>
        <v>0</v>
      </c>
      <c r="E93" s="117">
        <f>+SB!E93+dot.!E91</f>
        <v>0</v>
      </c>
      <c r="F93" s="117">
        <f>+SB!F93+dot.!F91</f>
        <v>0</v>
      </c>
      <c r="G93" s="117">
        <f>+SB!G93+dot.!G91</f>
        <v>0</v>
      </c>
      <c r="H93" s="29"/>
    </row>
    <row r="94" spans="1:8" ht="38.25" customHeight="1" x14ac:dyDescent="0.25">
      <c r="A94" s="89" t="s">
        <v>546</v>
      </c>
      <c r="B94" s="62" t="s">
        <v>102</v>
      </c>
      <c r="C94" s="58" t="s">
        <v>134</v>
      </c>
      <c r="D94" s="274">
        <f>+D95</f>
        <v>5.05</v>
      </c>
      <c r="E94" s="274">
        <f ca="1">+SB!E94+dot.!E92</f>
        <v>0</v>
      </c>
      <c r="F94" s="274">
        <f>+SB!F94+dot.!F92+'skol. lėšos'!F88+Likučiai!F90</f>
        <v>4.95</v>
      </c>
      <c r="G94" s="116">
        <f>SB!G94+dot.!G92+'skol. lėšos'!G88+Likučiai!G90</f>
        <v>0</v>
      </c>
      <c r="H94" s="29"/>
    </row>
    <row r="95" spans="1:8" x14ac:dyDescent="0.25">
      <c r="A95" s="42" t="s">
        <v>346</v>
      </c>
      <c r="B95" s="112" t="s">
        <v>401</v>
      </c>
      <c r="C95" s="91"/>
      <c r="D95" s="117">
        <f>+SB!D95+dot.!D93+Likučiai!D91</f>
        <v>5.05</v>
      </c>
      <c r="E95" s="117">
        <f>+SB!E95+dot.!E93</f>
        <v>5.05</v>
      </c>
      <c r="F95" s="117">
        <f>+SB!F95+dot.!F93</f>
        <v>4.95</v>
      </c>
      <c r="G95" s="384">
        <f>SB!G95+dot.!G93+'skol. lėšos'!G89+Likučiai!G91</f>
        <v>0</v>
      </c>
      <c r="H95" s="29"/>
    </row>
    <row r="96" spans="1:8" x14ac:dyDescent="0.25">
      <c r="A96" s="89" t="s">
        <v>21</v>
      </c>
      <c r="B96" s="650" t="s">
        <v>348</v>
      </c>
      <c r="C96" s="90"/>
      <c r="D96" s="116"/>
      <c r="E96" s="116"/>
      <c r="F96" s="116"/>
      <c r="G96" s="384"/>
    </row>
    <row r="97" spans="1:8" x14ac:dyDescent="0.25">
      <c r="A97" s="89" t="s">
        <v>23</v>
      </c>
      <c r="B97" s="35" t="s">
        <v>100</v>
      </c>
      <c r="C97" s="58" t="s">
        <v>130</v>
      </c>
      <c r="D97" s="116">
        <f>SB!D97+dot.!D95+'skol. lėšos'!D91+Likučiai!D93</f>
        <v>479.13499999999999</v>
      </c>
      <c r="E97" s="116">
        <f>SB!E97+dot.!E95+'skol. lėšos'!E91+Likučiai!E93</f>
        <v>471.63499999999999</v>
      </c>
      <c r="F97" s="116">
        <f>SB!F97+dot.!F95+'skol. lėšos'!F91+Likučiai!F93</f>
        <v>417.36900000000003</v>
      </c>
      <c r="G97" s="116">
        <f>SB!G97+dot.!G95+'skol. lėšos'!G91+Likučiai!G93</f>
        <v>7.5</v>
      </c>
    </row>
    <row r="98" spans="1:8" x14ac:dyDescent="0.25">
      <c r="A98" s="36" t="s">
        <v>300</v>
      </c>
      <c r="B98" s="91" t="s">
        <v>221</v>
      </c>
      <c r="C98" s="91"/>
      <c r="D98" s="117">
        <f>SB!D98+dot.!D96+'skol. lėšos'!D92+Likučiai!D94</f>
        <v>479.13499999999999</v>
      </c>
      <c r="E98" s="117">
        <f>+SB!E98+dot.!E96+'skol. lėšos'!E92+Likučiai!E94</f>
        <v>471.63499999999999</v>
      </c>
      <c r="F98" s="117">
        <f>SB!F98+dot.!F96+'skol. lėšos'!F92+Likučiai!F94</f>
        <v>417.36900000000003</v>
      </c>
      <c r="G98" s="117">
        <f>SB!G98+dot.!G96+'skol. lėšos'!G92+Likučiai!G94</f>
        <v>7.5</v>
      </c>
    </row>
    <row r="99" spans="1:8" s="2" customFormat="1" ht="26.4" x14ac:dyDescent="0.25">
      <c r="A99" s="8" t="s">
        <v>24</v>
      </c>
      <c r="B99" s="651" t="s">
        <v>241</v>
      </c>
      <c r="C99" s="17"/>
      <c r="D99" s="170"/>
      <c r="E99" s="170"/>
      <c r="F99" s="170"/>
      <c r="G99" s="170"/>
      <c r="H99" s="3"/>
    </row>
    <row r="100" spans="1:8" s="2" customFormat="1" x14ac:dyDescent="0.25">
      <c r="A100" s="8" t="s">
        <v>25</v>
      </c>
      <c r="B100" s="27" t="s">
        <v>100</v>
      </c>
      <c r="C100" s="17" t="s">
        <v>130</v>
      </c>
      <c r="D100" s="170">
        <f>SB!D100+dot.!D98+'skol. lėšos'!D94+Likučiai!D96</f>
        <v>359.42100000000005</v>
      </c>
      <c r="E100" s="170">
        <f>SB!E100+dot.!E98+'skol. lėšos'!E94+Likučiai!E96</f>
        <v>355.09600000000006</v>
      </c>
      <c r="F100" s="170">
        <f>SB!F100+dot.!F98+'skol. lėšos'!F94+Likučiai!F96</f>
        <v>313.64300000000003</v>
      </c>
      <c r="G100" s="170">
        <f>SB!G100+dot.!G98+'skol. lėšos'!G94+Likučiai!G96</f>
        <v>4.3250000000000002</v>
      </c>
      <c r="H100" s="3"/>
    </row>
    <row r="101" spans="1:8" s="2" customFormat="1" ht="13.5" customHeight="1" x14ac:dyDescent="0.25">
      <c r="A101" s="9" t="s">
        <v>301</v>
      </c>
      <c r="B101" s="178" t="s">
        <v>221</v>
      </c>
      <c r="C101" s="178"/>
      <c r="D101" s="171">
        <f>SB!D101+dot.!D99+'skol. lėšos'!D95+Likučiai!D97</f>
        <v>359.42100000000005</v>
      </c>
      <c r="E101" s="171">
        <f>SB!E101+dot.!E99+'skol. lėšos'!E95+Likučiai!E97</f>
        <v>355.09600000000006</v>
      </c>
      <c r="F101" s="171">
        <f>SB!F101+dot.!F99+'skol. lėšos'!F95+Likučiai!F97</f>
        <v>313.64300000000003</v>
      </c>
      <c r="G101" s="171">
        <f>SB!G101+dot.!G99+'skol. lėšos'!G95+Likučiai!G97</f>
        <v>4.3250000000000002</v>
      </c>
      <c r="H101" s="3"/>
    </row>
    <row r="102" spans="1:8" x14ac:dyDescent="0.25">
      <c r="A102" s="32" t="s">
        <v>26</v>
      </c>
      <c r="B102" s="650" t="s">
        <v>388</v>
      </c>
      <c r="C102" s="58"/>
      <c r="D102" s="116"/>
      <c r="E102" s="116"/>
      <c r="F102" s="116"/>
      <c r="G102" s="116"/>
    </row>
    <row r="103" spans="1:8" ht="14.25" customHeight="1" x14ac:dyDescent="0.25">
      <c r="A103" s="36" t="s">
        <v>27</v>
      </c>
      <c r="B103" s="70" t="s">
        <v>100</v>
      </c>
      <c r="C103" s="58" t="s">
        <v>130</v>
      </c>
      <c r="D103" s="116">
        <f>SB!D103+dot.!D101+'skol. lėšos'!D97+Likučiai!D99</f>
        <v>602.36599999999999</v>
      </c>
      <c r="E103" s="116">
        <f>SB!E103+dot.!E101+'skol. lėšos'!E97+Likučiai!E99</f>
        <v>598.56600000000003</v>
      </c>
      <c r="F103" s="116">
        <f>SB!F103+dot.!F101+'skol. lėšos'!F97+Likučiai!F99</f>
        <v>391.755</v>
      </c>
      <c r="G103" s="116">
        <f>SB!G103+dot.!G101+'skol. lėšos'!G97+Likučiai!G99</f>
        <v>3.8</v>
      </c>
    </row>
    <row r="104" spans="1:8" x14ac:dyDescent="0.25">
      <c r="A104" s="36" t="s">
        <v>239</v>
      </c>
      <c r="B104" s="91" t="s">
        <v>221</v>
      </c>
      <c r="C104" s="58"/>
      <c r="D104" s="117">
        <f>SB!D104+dot.!D102+'skol. lėšos'!D98+Likučiai!D100</f>
        <v>602.36599999999999</v>
      </c>
      <c r="E104" s="117">
        <f>SB!E104+dot.!E102+'skol. lėšos'!E98+Likučiai!E100</f>
        <v>598.56600000000003</v>
      </c>
      <c r="F104" s="117">
        <f>SB!F104+dot.!F102+'skol. lėšos'!F98+Likučiai!F100</f>
        <v>391.755</v>
      </c>
      <c r="G104" s="117">
        <f>SB!G104+dot.!G102+'skol. lėšos'!G98+Likučiai!G100</f>
        <v>3.8</v>
      </c>
    </row>
    <row r="105" spans="1:8" x14ac:dyDescent="0.25">
      <c r="A105" s="32" t="s">
        <v>28</v>
      </c>
      <c r="B105" s="650" t="s">
        <v>396</v>
      </c>
      <c r="C105" s="58"/>
      <c r="D105" s="116"/>
      <c r="E105" s="116"/>
      <c r="F105" s="116"/>
      <c r="G105" s="116"/>
    </row>
    <row r="106" spans="1:8" x14ac:dyDescent="0.25">
      <c r="A106" s="32" t="s">
        <v>29</v>
      </c>
      <c r="B106" s="70" t="s">
        <v>100</v>
      </c>
      <c r="C106" s="58" t="s">
        <v>130</v>
      </c>
      <c r="D106" s="116">
        <f>SB!D106+dot.!D104+'skol. lėšos'!D100+Likučiai!D102</f>
        <v>495.93799999999999</v>
      </c>
      <c r="E106" s="116">
        <f>SB!E106+dot.!E104+'skol. lėšos'!E100+Likučiai!E102</f>
        <v>476.39</v>
      </c>
      <c r="F106" s="116">
        <f>SB!F106+dot.!F104+'skol. lėšos'!F100+Likučiai!F102</f>
        <v>356.41800000000001</v>
      </c>
      <c r="G106" s="116">
        <f>SB!G106+dot.!G104+'skol. lėšos'!G100+Likučiai!G102</f>
        <v>19.547999999999998</v>
      </c>
    </row>
    <row r="107" spans="1:8" x14ac:dyDescent="0.25">
      <c r="A107" s="36" t="s">
        <v>239</v>
      </c>
      <c r="B107" s="91" t="s">
        <v>221</v>
      </c>
      <c r="C107" s="58"/>
      <c r="D107" s="117">
        <f>SB!D107+dot.!D105+'skol. lėšos'!D101+Likučiai!D103</f>
        <v>495.93799999999999</v>
      </c>
      <c r="E107" s="117">
        <f>SB!E107+dot.!E105+'skol. lėšos'!E101+Likučiai!E103</f>
        <v>476.39</v>
      </c>
      <c r="F107" s="117">
        <f>SB!F107+dot.!F105+'skol. lėšos'!F101+Likučiai!F103</f>
        <v>356.41800000000001</v>
      </c>
      <c r="G107" s="117">
        <f>SB!G107+dot.!G105+'skol. lėšos'!G101+Likučiai!G103</f>
        <v>19.547999999999998</v>
      </c>
    </row>
    <row r="108" spans="1:8" x14ac:dyDescent="0.25">
      <c r="A108" s="32" t="s">
        <v>30</v>
      </c>
      <c r="B108" s="652" t="s">
        <v>4</v>
      </c>
      <c r="C108" s="58"/>
      <c r="D108" s="116"/>
      <c r="E108" s="116"/>
      <c r="F108" s="116"/>
      <c r="G108" s="116"/>
    </row>
    <row r="109" spans="1:8" x14ac:dyDescent="0.25">
      <c r="A109" s="32" t="s">
        <v>31</v>
      </c>
      <c r="B109" s="35" t="s">
        <v>100</v>
      </c>
      <c r="C109" s="58" t="s">
        <v>130</v>
      </c>
      <c r="D109" s="116">
        <f>SB!D109+dot.!D107+'skol. lėšos'!D103+Likučiai!D105</f>
        <v>155.75899999999999</v>
      </c>
      <c r="E109" s="116">
        <f>SB!E109+dot.!E107+'skol. lėšos'!E103+Likučiai!E105</f>
        <v>155.75899999999999</v>
      </c>
      <c r="F109" s="116">
        <f>SB!F109+dot.!F107+'skol. lėšos'!F103+Likučiai!F105</f>
        <v>118.372</v>
      </c>
      <c r="G109" s="116">
        <f>SB!G109+dot.!G107+'skol. lėšos'!G103+Likučiai!G105</f>
        <v>0</v>
      </c>
    </row>
    <row r="110" spans="1:8" x14ac:dyDescent="0.25">
      <c r="A110" s="36" t="s">
        <v>302</v>
      </c>
      <c r="B110" s="45" t="s">
        <v>252</v>
      </c>
      <c r="C110" s="58"/>
      <c r="D110" s="117">
        <f>SB!D110+dot.!D108+'skol. lėšos'!D104+Likučiai!D106</f>
        <v>155.75899999999999</v>
      </c>
      <c r="E110" s="117">
        <f>SB!E110+dot.!E108+'skol. lėšos'!E104+Likučiai!E106</f>
        <v>155.75899999999999</v>
      </c>
      <c r="F110" s="117">
        <f>SB!F110+dot.!F108+'skol. lėšos'!F104+Likučiai!F106</f>
        <v>118.372</v>
      </c>
      <c r="G110" s="117">
        <f>SB!G110+dot.!G108+'skol. lėšos'!G104+Likučiai!G106</f>
        <v>0</v>
      </c>
    </row>
    <row r="111" spans="1:8" ht="14.25" customHeight="1" x14ac:dyDescent="0.25">
      <c r="A111" s="32" t="s">
        <v>33</v>
      </c>
      <c r="B111" s="652" t="s">
        <v>353</v>
      </c>
      <c r="C111" s="58"/>
      <c r="D111" s="116"/>
      <c r="E111" s="116"/>
      <c r="F111" s="116"/>
      <c r="G111" s="116"/>
    </row>
    <row r="112" spans="1:8" x14ac:dyDescent="0.25">
      <c r="A112" s="32" t="s">
        <v>34</v>
      </c>
      <c r="B112" s="35" t="s">
        <v>100</v>
      </c>
      <c r="C112" s="58" t="s">
        <v>130</v>
      </c>
      <c r="D112" s="116">
        <f>SB!D112+dot.!D110+'skol. lėšos'!D106+Likučiai!D108</f>
        <v>1254.0630000000001</v>
      </c>
      <c r="E112" s="116">
        <f>SB!E112+dot.!E110+'skol. lėšos'!E106+Likučiai!E108</f>
        <v>1230.7150000000001</v>
      </c>
      <c r="F112" s="116">
        <f>SB!F112+dot.!F110+'skol. lėšos'!F106+Likučiai!F108</f>
        <v>866.54499999999996</v>
      </c>
      <c r="G112" s="116">
        <f>SB!G112+dot.!G110+'skol. lėšos'!G106+Likučiai!G108</f>
        <v>23.347999999999999</v>
      </c>
    </row>
    <row r="113" spans="1:7" x14ac:dyDescent="0.25">
      <c r="A113" s="36"/>
      <c r="B113" s="45" t="s">
        <v>252</v>
      </c>
      <c r="C113" s="58"/>
      <c r="D113" s="117">
        <f>SB!D113+dot.!D111+'skol. lėšos'!D107+Likučiai!D109</f>
        <v>1254.0630000000001</v>
      </c>
      <c r="E113" s="117">
        <f>SB!E113+dot.!E111+'skol. lėšos'!E107+Likučiai!E109</f>
        <v>1230.7150000000001</v>
      </c>
      <c r="F113" s="117">
        <f>SB!F113+dot.!F111+'skol. lėšos'!F107+Likučiai!F109</f>
        <v>866.54499999999996</v>
      </c>
      <c r="G113" s="117">
        <f>SB!G113+dot.!G111+'skol. lėšos'!G107+Likučiai!G109</f>
        <v>23.347999999999999</v>
      </c>
    </row>
    <row r="114" spans="1:7" x14ac:dyDescent="0.25">
      <c r="A114" s="32" t="s">
        <v>35</v>
      </c>
      <c r="B114" s="650" t="s">
        <v>5</v>
      </c>
      <c r="C114" s="92"/>
      <c r="D114" s="116">
        <f>SB!D114+dot.!D112+'skol. lėšos'!D108+Likučiai!D110</f>
        <v>174.84300000000002</v>
      </c>
      <c r="E114" s="116">
        <f>SB!E114+dot.!E112+'skol. lėšos'!E108+Likučiai!E110</f>
        <v>170.94300000000001</v>
      </c>
      <c r="F114" s="116">
        <f>SB!F114+dot.!F112+'skol. lėšos'!F108+Likučiai!F110</f>
        <v>125.22799999999999</v>
      </c>
      <c r="G114" s="116">
        <f>SB!G114+dot.!G112+'skol. lėšos'!G108+Likučiai!G110</f>
        <v>3.9</v>
      </c>
    </row>
    <row r="115" spans="1:7" x14ac:dyDescent="0.25">
      <c r="A115" s="32" t="s">
        <v>36</v>
      </c>
      <c r="B115" s="35" t="s">
        <v>100</v>
      </c>
      <c r="C115" s="92" t="s">
        <v>130</v>
      </c>
      <c r="D115" s="116">
        <f>SB!D115+dot.!D113+'skol. lėšos'!D109+Likučiai!D111</f>
        <v>174.84300000000002</v>
      </c>
      <c r="E115" s="116">
        <f>SB!E115+dot.!E113+'skol. lėšos'!E109+Likučiai!E111</f>
        <v>170.94300000000001</v>
      </c>
      <c r="F115" s="116">
        <f>SB!F115+dot.!F113+'skol. lėšos'!F109+Likučiai!F111</f>
        <v>125.22799999999999</v>
      </c>
      <c r="G115" s="116">
        <f>SB!G115+dot.!G113+'skol. lėšos'!G109+Likučiai!G111</f>
        <v>3.9</v>
      </c>
    </row>
    <row r="116" spans="1:7" x14ac:dyDescent="0.25">
      <c r="A116" s="36" t="s">
        <v>304</v>
      </c>
      <c r="B116" s="91" t="s">
        <v>252</v>
      </c>
      <c r="C116" s="92"/>
      <c r="D116" s="117">
        <f>SB!D116+dot.!D114+'skol. lėšos'!D110+Likučiai!D112</f>
        <v>174.84300000000002</v>
      </c>
      <c r="E116" s="117">
        <f>SB!E116+dot.!E114+'skol. lėšos'!E110+Likučiai!E112</f>
        <v>170.94300000000001</v>
      </c>
      <c r="F116" s="117">
        <f>SB!F116+dot.!F114+'skol. lėšos'!F110+Likučiai!F112</f>
        <v>125.22799999999999</v>
      </c>
      <c r="G116" s="117">
        <f>SB!G116+dot.!G114+'skol. lėšos'!G110+Likučiai!G112</f>
        <v>3.9</v>
      </c>
    </row>
    <row r="117" spans="1:7" x14ac:dyDescent="0.25">
      <c r="A117" s="32" t="s">
        <v>37</v>
      </c>
      <c r="B117" s="650" t="s">
        <v>44</v>
      </c>
      <c r="C117" s="92"/>
      <c r="D117" s="878"/>
      <c r="E117" s="879"/>
      <c r="F117" s="879"/>
      <c r="G117" s="880"/>
    </row>
    <row r="118" spans="1:7" x14ac:dyDescent="0.25">
      <c r="A118" s="36" t="s">
        <v>38</v>
      </c>
      <c r="B118" s="174" t="s">
        <v>100</v>
      </c>
      <c r="C118" s="92" t="s">
        <v>130</v>
      </c>
      <c r="D118" s="116">
        <f>SB!D118+dot.!D116+'skol. lėšos'!D112+Likučiai!D114</f>
        <v>329.54700000000003</v>
      </c>
      <c r="E118" s="116">
        <f>SB!E118+dot.!E116+'skol. lėšos'!E112+Likučiai!E114</f>
        <v>329.54700000000003</v>
      </c>
      <c r="F118" s="116">
        <f>SB!F118+dot.!F116+'skol. lėšos'!F112+Likučiai!F114</f>
        <v>244.1</v>
      </c>
      <c r="G118" s="116">
        <f>SB!G118+dot.!G116+'skol. lėšos'!G112+Likučiai!G114</f>
        <v>0</v>
      </c>
    </row>
    <row r="119" spans="1:7" ht="14.25" customHeight="1" x14ac:dyDescent="0.25">
      <c r="A119" s="36" t="s">
        <v>305</v>
      </c>
      <c r="B119" s="45" t="s">
        <v>252</v>
      </c>
      <c r="C119" s="93"/>
      <c r="D119" s="141">
        <f>SB!D119+dot.!D117+'skol. lėšos'!D113+Likučiai!D115</f>
        <v>329.54700000000003</v>
      </c>
      <c r="E119" s="141">
        <f>SB!E119+dot.!E117+'skol. lėšos'!E113+Likučiai!E115</f>
        <v>329.54700000000003</v>
      </c>
      <c r="F119" s="141">
        <f>SB!F119+dot.!F117+'skol. lėšos'!F113+Likučiai!F115</f>
        <v>244.1</v>
      </c>
      <c r="G119" s="141">
        <f>SB!G119+dot.!G117+'skol. lėšos'!G113+Likučiai!G115</f>
        <v>0</v>
      </c>
    </row>
    <row r="120" spans="1:7" ht="26.4" x14ac:dyDescent="0.25">
      <c r="A120" s="32" t="s">
        <v>39</v>
      </c>
      <c r="B120" s="653" t="s">
        <v>295</v>
      </c>
      <c r="C120" s="121"/>
      <c r="D120" s="122"/>
      <c r="E120" s="123"/>
      <c r="F120" s="123"/>
      <c r="G120" s="124"/>
    </row>
    <row r="121" spans="1:7" x14ac:dyDescent="0.25">
      <c r="A121" s="32" t="s">
        <v>40</v>
      </c>
      <c r="B121" s="35" t="s">
        <v>100</v>
      </c>
      <c r="C121" s="92" t="s">
        <v>130</v>
      </c>
      <c r="D121" s="116">
        <f>SB!D121+dot.!D119+'skol. lėšos'!D115+Likučiai!D117</f>
        <v>219.196</v>
      </c>
      <c r="E121" s="116">
        <f>SB!E121+dot.!E119+'skol. lėšos'!E115+Likučiai!E117</f>
        <v>203.596</v>
      </c>
      <c r="F121" s="116">
        <f>SB!F121+dot.!F119+'skol. lėšos'!F115+Likučiai!F117</f>
        <v>165.33799999999999</v>
      </c>
      <c r="G121" s="116">
        <f>SB!G121+dot.!G119+'skol. lėšos'!G115+Likučiai!G117</f>
        <v>15.6</v>
      </c>
    </row>
    <row r="122" spans="1:7" ht="14.25" customHeight="1" x14ac:dyDescent="0.25">
      <c r="A122" s="36" t="s">
        <v>306</v>
      </c>
      <c r="B122" s="45" t="s">
        <v>252</v>
      </c>
      <c r="C122" s="93"/>
      <c r="D122" s="117">
        <f>SB!D122+dot.!D120+'skol. lėšos'!D116+Likučiai!D118</f>
        <v>219.196</v>
      </c>
      <c r="E122" s="117">
        <f>SB!E122+dot.!E120+'skol. lėšos'!E116+Likučiai!E118</f>
        <v>203.596</v>
      </c>
      <c r="F122" s="117">
        <f>SB!F122+dot.!F120+'skol. lėšos'!F116+Likučiai!F118</f>
        <v>165.33799999999999</v>
      </c>
      <c r="G122" s="117">
        <f>SB!G122+dot.!G120+'skol. lėšos'!G116+Likučiai!G118</f>
        <v>15.6</v>
      </c>
    </row>
    <row r="123" spans="1:7" x14ac:dyDescent="0.25">
      <c r="A123" s="32" t="s">
        <v>41</v>
      </c>
      <c r="B123" s="650" t="s">
        <v>50</v>
      </c>
      <c r="C123" s="58"/>
      <c r="D123" s="116">
        <f>SB!D123+dot.!D121+'skol. lėšos'!D117+Likučiai!D119</f>
        <v>76.599999999999994</v>
      </c>
      <c r="E123" s="116">
        <f>SB!E123+dot.!E121+'skol. lėšos'!E117+Likučiai!E119</f>
        <v>76.599999999999994</v>
      </c>
      <c r="F123" s="116">
        <f>SB!F123+dot.!F121+'skol. lėšos'!F117+Likučiai!F119</f>
        <v>49.2</v>
      </c>
      <c r="G123" s="116">
        <f>SB!G123+dot.!G121+'skol. lėšos'!G117+Likučiai!G119</f>
        <v>0</v>
      </c>
    </row>
    <row r="124" spans="1:7" x14ac:dyDescent="0.25">
      <c r="A124" s="32" t="s">
        <v>42</v>
      </c>
      <c r="B124" s="35" t="s">
        <v>100</v>
      </c>
      <c r="C124" s="58" t="s">
        <v>130</v>
      </c>
      <c r="D124" s="116">
        <f>SB!D124+dot.!D122+'skol. lėšos'!D118+Likučiai!D120</f>
        <v>2.7</v>
      </c>
      <c r="E124" s="116">
        <f>SB!E124+dot.!E122+'skol. lėšos'!E118+Likučiai!E120</f>
        <v>2.7</v>
      </c>
      <c r="F124" s="116">
        <f>SB!F124+dot.!F122+'skol. lėšos'!F118+Likučiai!F120</f>
        <v>0</v>
      </c>
      <c r="G124" s="116">
        <f>SB!G124+dot.!G122+'skol. lėšos'!G118+Likučiai!G120</f>
        <v>0</v>
      </c>
    </row>
    <row r="125" spans="1:7" x14ac:dyDescent="0.25">
      <c r="A125" s="36" t="s">
        <v>306</v>
      </c>
      <c r="B125" s="43" t="s">
        <v>89</v>
      </c>
      <c r="C125" s="72"/>
      <c r="D125" s="117">
        <f>SB!D125+dot.!D123+'skol. lėšos'!D119+Likučiai!D121</f>
        <v>1.4</v>
      </c>
      <c r="E125" s="117">
        <f>SB!E125+dot.!E123+'skol. lėšos'!E119+Likučiai!E121</f>
        <v>1.4</v>
      </c>
      <c r="F125" s="117">
        <f>SB!F125+dot.!F123+'skol. lėšos'!F119+Likučiai!F121</f>
        <v>0</v>
      </c>
      <c r="G125" s="117">
        <f>SB!G125+dot.!G123+'skol. lėšos'!G119+Likučiai!G121</f>
        <v>0</v>
      </c>
    </row>
    <row r="126" spans="1:7" x14ac:dyDescent="0.25">
      <c r="A126" s="36" t="s">
        <v>315</v>
      </c>
      <c r="B126" s="173" t="s">
        <v>115</v>
      </c>
      <c r="C126" s="90"/>
      <c r="D126" s="117">
        <f>SB!D126+dot.!D124+'skol. lėšos'!D120+Likučiai!D122</f>
        <v>1.3</v>
      </c>
      <c r="E126" s="117">
        <f>SB!E126+dot.!E124+'skol. lėšos'!E120+Likučiai!E122</f>
        <v>1.3</v>
      </c>
      <c r="F126" s="117">
        <f>SB!F126+dot.!F124+'skol. lėšos'!F120+Likučiai!F122</f>
        <v>0</v>
      </c>
      <c r="G126" s="117">
        <f>SB!G126+dot.!G124+'skol. lėšos'!G120+Likučiai!G122</f>
        <v>0</v>
      </c>
    </row>
    <row r="127" spans="1:7" ht="26.4" x14ac:dyDescent="0.25">
      <c r="A127" s="32" t="s">
        <v>222</v>
      </c>
      <c r="B127" s="40" t="s">
        <v>101</v>
      </c>
      <c r="C127" s="872" t="s">
        <v>132</v>
      </c>
      <c r="D127" s="116">
        <f>SB!D127+dot.!D125+'skol. lėšos'!D121+Likučiai!D123</f>
        <v>0</v>
      </c>
      <c r="E127" s="116">
        <f>SB!E127+dot.!E125+'skol. lėšos'!E121+Likučiai!E123</f>
        <v>0</v>
      </c>
      <c r="F127" s="116">
        <f>SB!F127+dot.!F125+'skol. lėšos'!F121+Likučiai!F123</f>
        <v>0</v>
      </c>
      <c r="G127" s="116">
        <f>SB!G127+dot.!G125+'skol. lėšos'!G121+Likučiai!G123</f>
        <v>0</v>
      </c>
    </row>
    <row r="128" spans="1:7" ht="18" customHeight="1" x14ac:dyDescent="0.25">
      <c r="A128" s="36" t="s">
        <v>364</v>
      </c>
      <c r="B128" s="77" t="s">
        <v>326</v>
      </c>
      <c r="C128" s="873"/>
      <c r="D128" s="117">
        <f>SB!D128+dot.!D126+'skol. lėšos'!D122+Likučiai!D124</f>
        <v>0</v>
      </c>
      <c r="E128" s="117">
        <f>SB!E128+dot.!E126+'skol. lėšos'!E122+Likučiai!E124</f>
        <v>0</v>
      </c>
      <c r="F128" s="117">
        <f>SB!F128+dot.!F126+'skol. lėšos'!F122+Likučiai!F124</f>
        <v>0</v>
      </c>
      <c r="G128" s="117">
        <f>SB!G128+dot.!G126+'skol. lėšos'!G122+Likučiai!G124</f>
        <v>0</v>
      </c>
    </row>
    <row r="129" spans="1:7" ht="39.6" x14ac:dyDescent="0.25">
      <c r="A129" s="32" t="s">
        <v>294</v>
      </c>
      <c r="B129" s="94" t="s">
        <v>102</v>
      </c>
      <c r="C129" s="872" t="s">
        <v>134</v>
      </c>
      <c r="D129" s="116">
        <f>SB!D129+dot.!D127+'skol. lėšos'!D123+Likučiai!D125</f>
        <v>72.399999999999991</v>
      </c>
      <c r="E129" s="116">
        <f>SB!E129+dot.!E127+'skol. lėšos'!E123+Likučiai!E125</f>
        <v>72.399999999999991</v>
      </c>
      <c r="F129" s="116">
        <f>SB!F129+dot.!F127+'skol. lėšos'!F123+Likučiai!F125</f>
        <v>49.2</v>
      </c>
      <c r="G129" s="116">
        <f>SB!G129+dot.!G127+'skol. lėšos'!G123+Likučiai!G125</f>
        <v>0</v>
      </c>
    </row>
    <row r="130" spans="1:7" x14ac:dyDescent="0.25">
      <c r="A130" s="36" t="s">
        <v>243</v>
      </c>
      <c r="B130" s="43" t="s">
        <v>87</v>
      </c>
      <c r="C130" s="874"/>
      <c r="D130" s="117">
        <f>SB!D130+dot.!D128+'skol. lėšos'!D124+Likučiai!D126</f>
        <v>54.5</v>
      </c>
      <c r="E130" s="117">
        <f>SB!E130+dot.!E128+'skol. lėšos'!E124+Likučiai!E126</f>
        <v>54.5</v>
      </c>
      <c r="F130" s="117">
        <f>SB!F130+dot.!F128+'skol. lėšos'!F124+Likučiai!F126</f>
        <v>41.1</v>
      </c>
      <c r="G130" s="117">
        <f>SB!G130+dot.!G128+'skol. lėšos'!G124+Likučiai!G126</f>
        <v>0</v>
      </c>
    </row>
    <row r="131" spans="1:7" x14ac:dyDescent="0.25">
      <c r="A131" s="36" t="s">
        <v>307</v>
      </c>
      <c r="B131" s="87" t="s">
        <v>88</v>
      </c>
      <c r="C131" s="874"/>
      <c r="D131" s="117">
        <f>SB!D131+dot.!D129+'skol. lėšos'!D125+Likučiai!D127</f>
        <v>16.8</v>
      </c>
      <c r="E131" s="117">
        <f>SB!E131+dot.!E129+'skol. lėšos'!E125+Likučiai!E127</f>
        <v>16.8</v>
      </c>
      <c r="F131" s="117">
        <f>SB!F131+dot.!F129+'skol. lėšos'!F125+Likučiai!F127</f>
        <v>8.1</v>
      </c>
      <c r="G131" s="117">
        <f>SB!G131+dot.!G129+'skol. lėšos'!G125+Likučiai!G127</f>
        <v>0</v>
      </c>
    </row>
    <row r="132" spans="1:7" ht="15" customHeight="1" x14ac:dyDescent="0.25">
      <c r="A132" s="42" t="s">
        <v>308</v>
      </c>
      <c r="B132" s="45" t="s">
        <v>90</v>
      </c>
      <c r="C132" s="873"/>
      <c r="D132" s="117">
        <f>SB!D132+dot.!D130+'skol. lėšos'!D126+Likučiai!D128</f>
        <v>1.1000000000000001</v>
      </c>
      <c r="E132" s="117">
        <f>SB!E132+dot.!E130+'skol. lėšos'!E126+Likučiai!E128</f>
        <v>1.1000000000000001</v>
      </c>
      <c r="F132" s="117">
        <f>SB!F132+dot.!F130+'skol. lėšos'!F126+Likučiai!F128</f>
        <v>0</v>
      </c>
      <c r="G132" s="117">
        <f>SB!G132+dot.!G130+'skol. lėšos'!G126+Likučiai!G128</f>
        <v>0</v>
      </c>
    </row>
    <row r="133" spans="1:7" ht="26.25" customHeight="1" x14ac:dyDescent="0.25">
      <c r="A133" s="32" t="s">
        <v>347</v>
      </c>
      <c r="B133" s="62" t="s">
        <v>179</v>
      </c>
      <c r="C133" s="174" t="s">
        <v>136</v>
      </c>
      <c r="D133" s="116">
        <f>SB!D133+dot.!D131+'skol. lėšos'!D127+Likučiai!D129</f>
        <v>0</v>
      </c>
      <c r="E133" s="116">
        <f>SB!E133+dot.!E131+'skol. lėšos'!E127+Likučiai!E129</f>
        <v>0</v>
      </c>
      <c r="F133" s="116">
        <f>SB!F133+dot.!F131+'skol. lėšos'!F127+Likučiai!F129</f>
        <v>0</v>
      </c>
      <c r="G133" s="116">
        <f>SB!G133+dot.!G131+'skol. lėšos'!G127+Likučiai!G129</f>
        <v>0</v>
      </c>
    </row>
    <row r="134" spans="1:7" ht="12" customHeight="1" x14ac:dyDescent="0.25">
      <c r="A134" s="36" t="s">
        <v>355</v>
      </c>
      <c r="B134" s="77" t="s">
        <v>356</v>
      </c>
      <c r="C134" s="45"/>
      <c r="D134" s="117">
        <f>SB!D134+dot.!D132+'skol. lėšos'!D128+Likučiai!D130</f>
        <v>0</v>
      </c>
      <c r="E134" s="117">
        <f>SB!E134+dot.!E132+'skol. lėšos'!E128+Likučiai!E130</f>
        <v>0</v>
      </c>
      <c r="F134" s="117">
        <f>SB!F134+dot.!F132+'skol. lėšos'!F128+Likučiai!F130</f>
        <v>0</v>
      </c>
      <c r="G134" s="117">
        <f>SB!G134+dot.!G132+'skol. lėšos'!G128+Likučiai!G130</f>
        <v>0</v>
      </c>
    </row>
    <row r="135" spans="1:7" x14ac:dyDescent="0.25">
      <c r="A135" s="32" t="s">
        <v>357</v>
      </c>
      <c r="B135" s="58" t="s">
        <v>74</v>
      </c>
      <c r="C135" s="58" t="s">
        <v>131</v>
      </c>
      <c r="D135" s="116">
        <f>SB!D135+dot.!D133+'skol. lėšos'!D129+Likučiai!D131</f>
        <v>1.5</v>
      </c>
      <c r="E135" s="116">
        <f>SB!E135+dot.!E133+'skol. lėšos'!E129+Likučiai!E131</f>
        <v>1.5</v>
      </c>
      <c r="F135" s="116">
        <f>SB!F135+dot.!F133+'skol. lėšos'!F129+Likučiai!F131</f>
        <v>0</v>
      </c>
      <c r="G135" s="116">
        <f>SB!G135+dot.!G133+'skol. lėšos'!G129+Likučiai!G131</f>
        <v>0</v>
      </c>
    </row>
    <row r="136" spans="1:7" x14ac:dyDescent="0.25">
      <c r="A136" s="36" t="s">
        <v>309</v>
      </c>
      <c r="B136" s="38" t="s">
        <v>105</v>
      </c>
      <c r="C136" s="58"/>
      <c r="D136" s="117">
        <f>SB!D136+dot.!D134+'skol. lėšos'!D130+Likučiai!D132</f>
        <v>1.5</v>
      </c>
      <c r="E136" s="117">
        <f>SB!E136+dot.!E134+'skol. lėšos'!E130+Likučiai!E132</f>
        <v>1.5</v>
      </c>
      <c r="F136" s="117">
        <f>SB!F136+dot.!F134+'skol. lėšos'!F130+Likučiai!F132</f>
        <v>0</v>
      </c>
      <c r="G136" s="117">
        <f>SB!G136+dot.!G134+'skol. lėšos'!G130+Likučiai!G132</f>
        <v>0</v>
      </c>
    </row>
    <row r="137" spans="1:7" x14ac:dyDescent="0.25">
      <c r="A137" s="32" t="s">
        <v>43</v>
      </c>
      <c r="B137" s="650" t="s">
        <v>55</v>
      </c>
      <c r="C137" s="58"/>
      <c r="D137" s="116">
        <f>SB!D137+dot.!D135+'skol. lėšos'!D131+Likučiai!D133</f>
        <v>95.7</v>
      </c>
      <c r="E137" s="116">
        <f>SB!E137+dot.!E135+'skol. lėšos'!E131+Likučiai!E133</f>
        <v>95.7</v>
      </c>
      <c r="F137" s="116">
        <f>SB!F137+dot.!F135+'skol. lėšos'!F131+Likučiai!F133</f>
        <v>72.150000000000006</v>
      </c>
      <c r="G137" s="116">
        <f>SB!G137+dot.!G135+'skol. lėšos'!G131+Likučiai!G133</f>
        <v>0</v>
      </c>
    </row>
    <row r="138" spans="1:7" x14ac:dyDescent="0.25">
      <c r="A138" s="96" t="s">
        <v>45</v>
      </c>
      <c r="B138" s="35" t="s">
        <v>100</v>
      </c>
      <c r="C138" s="58" t="s">
        <v>130</v>
      </c>
      <c r="D138" s="116">
        <f>SB!D138+dot.!D136+'skol. lėšos'!D132+Likučiai!D134</f>
        <v>2.8</v>
      </c>
      <c r="E138" s="116">
        <f>SB!E138+dot.!E136+'skol. lėšos'!E132+Likučiai!E134</f>
        <v>2.8</v>
      </c>
      <c r="F138" s="116">
        <f>SB!F138+dot.!F136+'skol. lėšos'!F132+Likučiai!F134</f>
        <v>0</v>
      </c>
      <c r="G138" s="116">
        <f>SB!G138+dot.!G136+'skol. lėšos'!G132+Likučiai!G134</f>
        <v>0</v>
      </c>
    </row>
    <row r="139" spans="1:7" x14ac:dyDescent="0.25">
      <c r="A139" s="36" t="s">
        <v>306</v>
      </c>
      <c r="B139" s="43" t="s">
        <v>89</v>
      </c>
      <c r="C139" s="72"/>
      <c r="D139" s="117">
        <f>SB!D139+dot.!D137+'skol. lėšos'!D133+Likučiai!D135</f>
        <v>1.2</v>
      </c>
      <c r="E139" s="117">
        <f>SB!E139+dot.!E137+'skol. lėšos'!E133+Likučiai!E135</f>
        <v>1.2</v>
      </c>
      <c r="F139" s="117">
        <f>SB!F139+dot.!F137+'skol. lėšos'!F133+Likučiai!F135</f>
        <v>0</v>
      </c>
      <c r="G139" s="117">
        <f>SB!G139+dot.!G137+'skol. lėšos'!G133+Likučiai!G135</f>
        <v>0</v>
      </c>
    </row>
    <row r="140" spans="1:7" x14ac:dyDescent="0.25">
      <c r="A140" s="36" t="s">
        <v>305</v>
      </c>
      <c r="B140" s="173" t="s">
        <v>115</v>
      </c>
      <c r="C140" s="90"/>
      <c r="D140" s="117">
        <f>SB!D140+dot.!D138+'skol. lėšos'!D134+Likučiai!D136</f>
        <v>1.6</v>
      </c>
      <c r="E140" s="117">
        <f>SB!E140+dot.!E138+'skol. lėšos'!E134+Likučiai!E136</f>
        <v>1.6</v>
      </c>
      <c r="F140" s="117">
        <f>SB!F140+dot.!F138+'skol. lėšos'!F134+Likučiai!F136</f>
        <v>0</v>
      </c>
      <c r="G140" s="117">
        <f>SB!G140+dot.!G138+'skol. lėšos'!G134+Likučiai!G136</f>
        <v>0</v>
      </c>
    </row>
    <row r="141" spans="1:7" ht="26.4" x14ac:dyDescent="0.25">
      <c r="A141" s="32" t="s">
        <v>223</v>
      </c>
      <c r="B141" s="40" t="s">
        <v>101</v>
      </c>
      <c r="C141" s="79"/>
      <c r="D141" s="116">
        <f>SB!D141+dot.!D139+'skol. lėšos'!D135+Likučiai!D137</f>
        <v>0</v>
      </c>
      <c r="E141" s="116">
        <f>SB!E141+dot.!E139+'skol. lėšos'!E135+Likučiai!E137</f>
        <v>0</v>
      </c>
      <c r="F141" s="116">
        <f>SB!F141+dot.!F139+'skol. lėšos'!F135+Likučiai!F137</f>
        <v>0</v>
      </c>
      <c r="G141" s="116">
        <f>SB!G141+dot.!G139+'skol. lėšos'!G135+Likučiai!G137</f>
        <v>0</v>
      </c>
    </row>
    <row r="142" spans="1:7" x14ac:dyDescent="0.25">
      <c r="A142" s="36" t="s">
        <v>224</v>
      </c>
      <c r="B142" s="77" t="s">
        <v>326</v>
      </c>
      <c r="C142" s="79"/>
      <c r="D142" s="117">
        <f>SB!D142+dot.!D140+'skol. lėšos'!D136+Likučiai!D138</f>
        <v>0</v>
      </c>
      <c r="E142" s="117">
        <f>SB!E142+dot.!E140+'skol. lėšos'!E136+Likučiai!E138</f>
        <v>0</v>
      </c>
      <c r="F142" s="117">
        <f>SB!F142+dot.!F140+'skol. lėšos'!F136+Likučiai!F138</f>
        <v>0</v>
      </c>
      <c r="G142" s="117">
        <f>SB!G142+dot.!G140+'skol. lėšos'!G136+Likučiai!G138</f>
        <v>0</v>
      </c>
    </row>
    <row r="143" spans="1:7" ht="39.6" x14ac:dyDescent="0.25">
      <c r="A143" s="32" t="s">
        <v>249</v>
      </c>
      <c r="B143" s="94" t="s">
        <v>102</v>
      </c>
      <c r="C143" s="872" t="s">
        <v>134</v>
      </c>
      <c r="D143" s="116">
        <f>SB!D143+dot.!D141+'skol. lėšos'!D137+Likučiai!D139</f>
        <v>91</v>
      </c>
      <c r="E143" s="116">
        <f>SB!E143+dot.!E141+'skol. lėšos'!E137+Likučiai!E139</f>
        <v>91</v>
      </c>
      <c r="F143" s="116">
        <f>SB!F143+dot.!F141+'skol. lėšos'!F137+Likučiai!F139</f>
        <v>72.150000000000006</v>
      </c>
      <c r="G143" s="116">
        <f>SB!G143+dot.!G141+'skol. lėšos'!G137+Likučiai!G139</f>
        <v>0</v>
      </c>
    </row>
    <row r="144" spans="1:7" x14ac:dyDescent="0.25">
      <c r="A144" s="36" t="s">
        <v>243</v>
      </c>
      <c r="B144" s="43" t="s">
        <v>87</v>
      </c>
      <c r="C144" s="874"/>
      <c r="D144" s="117">
        <f>SB!D144+dot.!D142+'skol. lėšos'!D138+Likučiai!D140</f>
        <v>47.4</v>
      </c>
      <c r="E144" s="117">
        <f>SB!E144+dot.!E142+'skol. lėšos'!E138+Likučiai!E140</f>
        <v>47.4</v>
      </c>
      <c r="F144" s="117">
        <f>SB!F144+dot.!F142+'skol. lėšos'!F138+Likučiai!F140</f>
        <v>39.950000000000003</v>
      </c>
      <c r="G144" s="117">
        <f>SB!G144+dot.!G142+'skol. lėšos'!G138+Likučiai!G140</f>
        <v>0</v>
      </c>
    </row>
    <row r="145" spans="1:7" x14ac:dyDescent="0.25">
      <c r="A145" s="36" t="s">
        <v>307</v>
      </c>
      <c r="B145" s="87" t="s">
        <v>88</v>
      </c>
      <c r="C145" s="874"/>
      <c r="D145" s="117">
        <f>SB!D145+dot.!D143+'skol. lėšos'!D139+Likučiai!D141</f>
        <v>42.1</v>
      </c>
      <c r="E145" s="117">
        <f>SB!E145+dot.!E143+'skol. lėšos'!E139+Likučiai!E141</f>
        <v>42.1</v>
      </c>
      <c r="F145" s="117">
        <f>SB!F145+dot.!F143+'skol. lėšos'!F139+Likučiai!F141</f>
        <v>32.200000000000003</v>
      </c>
      <c r="G145" s="117">
        <f>SB!G145+dot.!G143+'skol. lėšos'!G139+Likučiai!G141</f>
        <v>0</v>
      </c>
    </row>
    <row r="146" spans="1:7" x14ac:dyDescent="0.25">
      <c r="A146" s="42" t="s">
        <v>308</v>
      </c>
      <c r="B146" s="45" t="s">
        <v>90</v>
      </c>
      <c r="C146" s="873"/>
      <c r="D146" s="117">
        <f>SB!D146+dot.!D144+'skol. lėšos'!D140+Likučiai!D142</f>
        <v>1.5</v>
      </c>
      <c r="E146" s="117">
        <f>SB!E146+dot.!E144+'skol. lėšos'!E140+Likučiai!E142</f>
        <v>1.5</v>
      </c>
      <c r="F146" s="117">
        <f>SB!F146+dot.!F144+'skol. lėšos'!F140+Likučiai!F142</f>
        <v>0</v>
      </c>
      <c r="G146" s="117">
        <f>SB!G146+dot.!G144+'skol. lėšos'!G140+Likučiai!G142</f>
        <v>0</v>
      </c>
    </row>
    <row r="147" spans="1:7" ht="26.4" x14ac:dyDescent="0.25">
      <c r="A147" s="96" t="s">
        <v>258</v>
      </c>
      <c r="B147" s="62" t="s">
        <v>179</v>
      </c>
      <c r="C147" s="58" t="s">
        <v>136</v>
      </c>
      <c r="D147" s="116">
        <f>SB!D147+dot.!D145+'skol. lėšos'!D141+Likučiai!D143</f>
        <v>0</v>
      </c>
      <c r="E147" s="116">
        <f>SB!E147+dot.!E145+'skol. lėšos'!E141+Likučiai!E143</f>
        <v>0</v>
      </c>
      <c r="F147" s="116">
        <f>SB!F147+dot.!F145+'skol. lėšos'!F141+Likučiai!F143</f>
        <v>0</v>
      </c>
      <c r="G147" s="116">
        <f>SB!G147+dot.!G145+'skol. lėšos'!G141+Likučiai!G143</f>
        <v>0</v>
      </c>
    </row>
    <row r="148" spans="1:7" x14ac:dyDescent="0.25">
      <c r="A148" s="99" t="s">
        <v>355</v>
      </c>
      <c r="B148" s="91" t="s">
        <v>356</v>
      </c>
      <c r="C148" s="47"/>
      <c r="D148" s="117">
        <f>SB!D148+dot.!D146+'skol. lėšos'!D142+Likučiai!D144</f>
        <v>0</v>
      </c>
      <c r="E148" s="117">
        <f>SB!E148+dot.!E146+'skol. lėšos'!E142+Likučiai!E144</f>
        <v>0</v>
      </c>
      <c r="F148" s="117">
        <f>SB!F148+dot.!F146+'skol. lėšos'!F142+Likučiai!F144</f>
        <v>0</v>
      </c>
      <c r="G148" s="117">
        <f>SB!G148+dot.!G146+'skol. lėšos'!G142+Likučiai!G144</f>
        <v>0</v>
      </c>
    </row>
    <row r="149" spans="1:7" x14ac:dyDescent="0.25">
      <c r="A149" s="96" t="s">
        <v>260</v>
      </c>
      <c r="B149" s="58" t="s">
        <v>74</v>
      </c>
      <c r="C149" s="58" t="s">
        <v>131</v>
      </c>
      <c r="D149" s="116">
        <f>SB!D149+dot.!D147+'skol. lėšos'!D143+Likučiai!D145</f>
        <v>1.9</v>
      </c>
      <c r="E149" s="116">
        <f>SB!E149+dot.!E147+'skol. lėšos'!E143+Likučiai!E145</f>
        <v>1.9</v>
      </c>
      <c r="F149" s="116">
        <f>SB!F149+dot.!F147+'skol. lėšos'!F143+Likučiai!F145</f>
        <v>0</v>
      </c>
      <c r="G149" s="116">
        <f>SB!G149+dot.!G147+'skol. lėšos'!G143+Likučiai!G145</f>
        <v>0</v>
      </c>
    </row>
    <row r="150" spans="1:7" x14ac:dyDescent="0.25">
      <c r="A150" s="36" t="s">
        <v>309</v>
      </c>
      <c r="B150" s="38" t="s">
        <v>105</v>
      </c>
      <c r="C150" s="58"/>
      <c r="D150" s="117">
        <f>SB!D150+dot.!D148+'skol. lėšos'!D144+Likučiai!D146</f>
        <v>1.9</v>
      </c>
      <c r="E150" s="117">
        <f>SB!E150+dot.!E148+'skol. lėšos'!E144+Likučiai!E146</f>
        <v>1.9</v>
      </c>
      <c r="F150" s="117">
        <f>SB!F150+dot.!F148+'skol. lėšos'!F144+Likučiai!F146</f>
        <v>0</v>
      </c>
      <c r="G150" s="117">
        <f>SB!G150+dot.!G148+'skol. lėšos'!G144+Likučiai!G146</f>
        <v>0</v>
      </c>
    </row>
    <row r="151" spans="1:7" x14ac:dyDescent="0.25">
      <c r="A151" s="96" t="s">
        <v>46</v>
      </c>
      <c r="B151" s="650" t="s">
        <v>59</v>
      </c>
      <c r="C151" s="58"/>
      <c r="D151" s="116">
        <f>SB!D151+dot.!D149+'skol. lėšos'!D145+Likučiai!D147</f>
        <v>312.59999999999997</v>
      </c>
      <c r="E151" s="116">
        <f>SB!E151+dot.!E149+'skol. lėšos'!E145+Likučiai!E147</f>
        <v>306.3</v>
      </c>
      <c r="F151" s="116">
        <f>SB!F151+dot.!F149+'skol. lėšos'!F145+Likučiai!F147</f>
        <v>200.3</v>
      </c>
      <c r="G151" s="116">
        <f>SB!G151+dot.!G149+'skol. lėšos'!G145+Likučiai!G147</f>
        <v>6.3</v>
      </c>
    </row>
    <row r="152" spans="1:7" ht="26.4" x14ac:dyDescent="0.25">
      <c r="A152" s="96" t="s">
        <v>47</v>
      </c>
      <c r="B152" s="40" t="s">
        <v>101</v>
      </c>
      <c r="C152" s="872" t="s">
        <v>132</v>
      </c>
      <c r="D152" s="116">
        <f>SB!D152+dot.!D150+'skol. lėšos'!D146+Likučiai!D148</f>
        <v>16</v>
      </c>
      <c r="E152" s="116">
        <f>SB!E152+dot.!E150+'skol. lėšos'!E146+Likučiai!E148</f>
        <v>16</v>
      </c>
      <c r="F152" s="116">
        <f>SB!F152+dot.!F150+'skol. lėšos'!F146+Likučiai!F148</f>
        <v>15.8</v>
      </c>
      <c r="G152" s="116">
        <f>SB!G152+dot.!G150+'skol. lėšos'!G146+Likučiai!G148</f>
        <v>0</v>
      </c>
    </row>
    <row r="153" spans="1:7" ht="16.5" customHeight="1" x14ac:dyDescent="0.25">
      <c r="A153" s="96" t="s">
        <v>116</v>
      </c>
      <c r="B153" s="77" t="s">
        <v>326</v>
      </c>
      <c r="C153" s="873"/>
      <c r="D153" s="116">
        <f>SB!D153+dot.!D151+'skol. lėšos'!D147+Likučiai!D149</f>
        <v>16</v>
      </c>
      <c r="E153" s="116">
        <f>SB!E153+dot.!E151+'skol. lėšos'!E147+Likučiai!E149</f>
        <v>16</v>
      </c>
      <c r="F153" s="116">
        <f>SB!F153+dot.!F151+'skol. lėšos'!F147+Likučiai!F149</f>
        <v>15.8</v>
      </c>
      <c r="G153" s="116">
        <f>SB!G153+dot.!G151+'skol. lėšos'!G147+Likučiai!G149</f>
        <v>0</v>
      </c>
    </row>
    <row r="154" spans="1:7" ht="39.6" x14ac:dyDescent="0.25">
      <c r="A154" s="32" t="s">
        <v>48</v>
      </c>
      <c r="B154" s="40" t="s">
        <v>102</v>
      </c>
      <c r="C154" s="58" t="s">
        <v>134</v>
      </c>
      <c r="D154" s="116">
        <f>SB!D154+dot.!D152+'skol. lėšos'!D148+Likučiai!D150</f>
        <v>289.3</v>
      </c>
      <c r="E154" s="116">
        <f>SB!E154+dot.!E152+'skol. lėšos'!E148+Likučiai!E150</f>
        <v>284.3</v>
      </c>
      <c r="F154" s="116">
        <f>SB!F154+dot.!F152+'skol. lėšos'!F148+Likučiai!F150</f>
        <v>184.5</v>
      </c>
      <c r="G154" s="116">
        <f>SB!G154+dot.!G152+'skol. lėšos'!G148+Likučiai!G150</f>
        <v>5</v>
      </c>
    </row>
    <row r="155" spans="1:7" x14ac:dyDescent="0.25">
      <c r="A155" s="36" t="s">
        <v>243</v>
      </c>
      <c r="B155" s="43" t="s">
        <v>87</v>
      </c>
      <c r="C155" s="47"/>
      <c r="D155" s="117">
        <f>SB!D155+dot.!D153+'skol. lėšos'!D149+Likučiai!D151</f>
        <v>73.900000000000006</v>
      </c>
      <c r="E155" s="117">
        <f>SB!E155+dot.!E153+'skol. lėšos'!E149+Likučiai!E151</f>
        <v>73.900000000000006</v>
      </c>
      <c r="F155" s="117">
        <f>SB!F155+dot.!F153+'skol. lėšos'!F149+Likučiai!F151</f>
        <v>65.599999999999994</v>
      </c>
      <c r="G155" s="117">
        <f>SB!G155+dot.!G153+'skol. lėšos'!G149+Likučiai!G151</f>
        <v>0</v>
      </c>
    </row>
    <row r="156" spans="1:7" x14ac:dyDescent="0.25">
      <c r="A156" s="36" t="s">
        <v>307</v>
      </c>
      <c r="B156" s="45" t="s">
        <v>88</v>
      </c>
      <c r="C156" s="47"/>
      <c r="D156" s="117">
        <f>SB!D156+dot.!D154+'skol. lėšos'!D150+Likučiai!D152</f>
        <v>171.2</v>
      </c>
      <c r="E156" s="117">
        <f>SB!E156+dot.!E154+'skol. lėšos'!E150+Likučiai!E152</f>
        <v>166.2</v>
      </c>
      <c r="F156" s="117">
        <f>SB!F156+dot.!F154+'skol. lėšos'!F150+Likučiai!F152</f>
        <v>118.9</v>
      </c>
      <c r="G156" s="117">
        <f>SB!G156+dot.!G154+'skol. lėšos'!G150+Likučiai!G152</f>
        <v>5</v>
      </c>
    </row>
    <row r="157" spans="1:7" x14ac:dyDescent="0.25">
      <c r="A157" s="36" t="s">
        <v>307</v>
      </c>
      <c r="B157" s="45" t="s">
        <v>344</v>
      </c>
      <c r="C157" s="47"/>
      <c r="D157" s="117">
        <f>SB!D157+dot.!D155+'skol. lėšos'!D151+Likučiai!D153</f>
        <v>0</v>
      </c>
      <c r="E157" s="117">
        <f>SB!E157+dot.!E155+'skol. lėšos'!E151+Likučiai!E153</f>
        <v>0</v>
      </c>
      <c r="F157" s="117">
        <f>SB!F157+dot.!F155+'skol. lėšos'!F151+Likučiai!F153</f>
        <v>0</v>
      </c>
      <c r="G157" s="117">
        <f>SB!G157+dot.!G155+'skol. lėšos'!G151+Likučiai!G153</f>
        <v>0</v>
      </c>
    </row>
    <row r="158" spans="1:7" x14ac:dyDescent="0.25">
      <c r="A158" s="42" t="s">
        <v>308</v>
      </c>
      <c r="B158" s="45" t="s">
        <v>90</v>
      </c>
      <c r="C158" s="47"/>
      <c r="D158" s="117">
        <f>SB!D158+dot.!D156+'skol. lėšos'!D152+Likučiai!D154</f>
        <v>44.2</v>
      </c>
      <c r="E158" s="117">
        <f>SB!E158+dot.!E156+'skol. lėšos'!E152+Likučiai!E154</f>
        <v>44.2</v>
      </c>
      <c r="F158" s="117">
        <f>SB!F158+dot.!F156+'skol. lėšos'!F152+Likučiai!F154</f>
        <v>0</v>
      </c>
      <c r="G158" s="117">
        <f>SB!G158+dot.!G156+'skol. lėšos'!G152+Likučiai!G154</f>
        <v>0</v>
      </c>
    </row>
    <row r="159" spans="1:7" ht="26.4" x14ac:dyDescent="0.25">
      <c r="A159" s="100" t="s">
        <v>227</v>
      </c>
      <c r="B159" s="62" t="s">
        <v>179</v>
      </c>
      <c r="C159" s="58" t="s">
        <v>136</v>
      </c>
      <c r="D159" s="116">
        <f>SB!D159+dot.!D157+'skol. lėšos'!D153+Likučiai!D155</f>
        <v>0</v>
      </c>
      <c r="E159" s="116">
        <f>SB!E159+dot.!E157+'skol. lėšos'!E153+Likučiai!E155</f>
        <v>0</v>
      </c>
      <c r="F159" s="116">
        <f>SB!F159+dot.!F157+'skol. lėšos'!F153+Likučiai!F155</f>
        <v>0</v>
      </c>
      <c r="G159" s="116">
        <f>SB!G159+dot.!G157+'skol. lėšos'!G153+Likučiai!G155</f>
        <v>0</v>
      </c>
    </row>
    <row r="160" spans="1:7" x14ac:dyDescent="0.25">
      <c r="A160" s="99" t="s">
        <v>355</v>
      </c>
      <c r="B160" s="91" t="s">
        <v>356</v>
      </c>
      <c r="C160" s="47"/>
      <c r="D160" s="117">
        <f>SB!D160+dot.!D158+'skol. lėšos'!D154+Likučiai!D156</f>
        <v>0</v>
      </c>
      <c r="E160" s="117">
        <f>SB!E160+dot.!E158+'skol. lėšos'!E154+Likučiai!E156</f>
        <v>0</v>
      </c>
      <c r="F160" s="117">
        <f>SB!F160+dot.!F158+'skol. lėšos'!F154+Likučiai!F156</f>
        <v>0</v>
      </c>
      <c r="G160" s="117">
        <f>SB!G160+dot.!G158+'skol. lėšos'!G154+Likučiai!G156</f>
        <v>0</v>
      </c>
    </row>
    <row r="161" spans="1:9" x14ac:dyDescent="0.25">
      <c r="A161" s="32" t="s">
        <v>228</v>
      </c>
      <c r="B161" s="35" t="s">
        <v>342</v>
      </c>
      <c r="C161" s="58" t="s">
        <v>433</v>
      </c>
      <c r="D161" s="116">
        <f>SB!D161+dot.!D159+'skol. lėšos'!D155+Likučiai!D157</f>
        <v>1.9</v>
      </c>
      <c r="E161" s="116">
        <f>SB!E161+dot.!E159+'skol. lėšos'!E155+Likučiai!E157</f>
        <v>0.6</v>
      </c>
      <c r="F161" s="116">
        <f>SB!F161+dot.!F159+'skol. lėšos'!F155+Likučiai!F157</f>
        <v>0</v>
      </c>
      <c r="G161" s="116">
        <f>SB!G161+dot.!G159+'skol. lėšos'!G155+Likučiai!G157</f>
        <v>1.3</v>
      </c>
    </row>
    <row r="162" spans="1:9" x14ac:dyDescent="0.25">
      <c r="A162" s="32"/>
      <c r="B162" s="411" t="s">
        <v>391</v>
      </c>
      <c r="C162" s="90"/>
      <c r="D162" s="384">
        <f>SB!D162+dot.!D160+'skol. lėšos'!D156+Likučiai!D158</f>
        <v>1.9</v>
      </c>
      <c r="E162" s="384">
        <f>SB!E162+dot.!E160+'skol. lėšos'!E156+Likučiai!E158</f>
        <v>0.6</v>
      </c>
      <c r="F162" s="384">
        <f>SB!F162+dot.!F160+'skol. lėšos'!F156+Likučiai!F158</f>
        <v>0</v>
      </c>
      <c r="G162" s="384">
        <f>SB!G162+dot.!G160+'skol. lėšos'!G156+Likučiai!G158</f>
        <v>1.3</v>
      </c>
    </row>
    <row r="163" spans="1:9" s="2" customFormat="1" ht="15" customHeight="1" x14ac:dyDescent="0.25">
      <c r="A163" s="241" t="s">
        <v>386</v>
      </c>
      <c r="B163" s="161" t="s">
        <v>385</v>
      </c>
      <c r="C163" s="408" t="s">
        <v>175</v>
      </c>
      <c r="D163" s="366">
        <f>+G163+E163</f>
        <v>0.5</v>
      </c>
      <c r="E163" s="367">
        <f>+SB!E163</f>
        <v>0.5</v>
      </c>
      <c r="F163" s="367">
        <f>+SB!F163</f>
        <v>0</v>
      </c>
      <c r="G163" s="367">
        <f>+SB!G163</f>
        <v>0</v>
      </c>
      <c r="I163" s="3"/>
    </row>
    <row r="164" spans="1:9" s="2" customFormat="1" ht="15" customHeight="1" x14ac:dyDescent="0.25">
      <c r="A164" s="412"/>
      <c r="B164" s="407" t="s">
        <v>646</v>
      </c>
      <c r="C164" s="408"/>
      <c r="D164" s="371">
        <f>+E164+G164</f>
        <v>0.5</v>
      </c>
      <c r="E164" s="372">
        <f>+SB!E164</f>
        <v>0.5</v>
      </c>
      <c r="F164" s="372">
        <f>+SB!F164</f>
        <v>0</v>
      </c>
      <c r="G164" s="372">
        <f>+SB!G164</f>
        <v>0</v>
      </c>
      <c r="I164" s="3"/>
    </row>
    <row r="165" spans="1:9" x14ac:dyDescent="0.25">
      <c r="A165" s="410" t="s">
        <v>552</v>
      </c>
      <c r="B165" s="409" t="s">
        <v>74</v>
      </c>
      <c r="C165" s="409" t="s">
        <v>131</v>
      </c>
      <c r="D165" s="274">
        <f>SB!D165+dot.!D161+'skol. lėšos'!D157+Likučiai!D159</f>
        <v>5.4</v>
      </c>
      <c r="E165" s="274">
        <f>SB!E165+dot.!E161+'skol. lėšos'!E157+Likučiai!E159</f>
        <v>5.4</v>
      </c>
      <c r="F165" s="274">
        <f>SB!F165+dot.!F161+'skol. lėšos'!F157+Likučiai!F159</f>
        <v>0</v>
      </c>
      <c r="G165" s="274">
        <f>SB!G165+dot.!G161+'skol. lėšos'!G157+Likučiai!G159</f>
        <v>0</v>
      </c>
    </row>
    <row r="166" spans="1:9" x14ac:dyDescent="0.25">
      <c r="A166" s="99" t="s">
        <v>309</v>
      </c>
      <c r="B166" s="38" t="s">
        <v>105</v>
      </c>
      <c r="C166" s="58"/>
      <c r="D166" s="117">
        <f>SB!D166+dot.!D162+'skol. lėšos'!D158+Likučiai!D160</f>
        <v>5.4</v>
      </c>
      <c r="E166" s="117">
        <f>SB!E166+dot.!E162+'skol. lėšos'!E158+Likučiai!E160</f>
        <v>5.4</v>
      </c>
      <c r="F166" s="117">
        <f>SB!F166+dot.!F162+'skol. lėšos'!F158+Likučiai!F160</f>
        <v>0</v>
      </c>
      <c r="G166" s="117">
        <f>SB!G166+dot.!G162+'skol. lėšos'!G158+Likučiai!G160</f>
        <v>0</v>
      </c>
    </row>
    <row r="167" spans="1:9" x14ac:dyDescent="0.25">
      <c r="A167" s="96" t="s">
        <v>49</v>
      </c>
      <c r="B167" s="650" t="s">
        <v>6</v>
      </c>
      <c r="C167" s="58"/>
      <c r="D167" s="116">
        <f>SB!D167+dot.!D163+'skol. lėšos'!D159+Likučiai!D161</f>
        <v>160.35</v>
      </c>
      <c r="E167" s="116">
        <f>SB!E167+dot.!E163+'skol. lėšos'!E159+Likučiai!E161</f>
        <v>154.69999999999999</v>
      </c>
      <c r="F167" s="116">
        <f>SB!F167+dot.!F163+'skol. lėšos'!F159+Likučiai!F161</f>
        <v>94.6</v>
      </c>
      <c r="G167" s="116">
        <f>SB!G167+dot.!G163+'skol. lėšos'!G159+Likučiai!G161</f>
        <v>5.6499999999999995</v>
      </c>
    </row>
    <row r="168" spans="1:9" x14ac:dyDescent="0.25">
      <c r="A168" s="96" t="s">
        <v>51</v>
      </c>
      <c r="B168" s="35" t="s">
        <v>100</v>
      </c>
      <c r="C168" s="58" t="s">
        <v>130</v>
      </c>
      <c r="D168" s="116">
        <f>SB!D168+dot.!D164+'skol. lėšos'!D160+Likučiai!D162</f>
        <v>0</v>
      </c>
      <c r="E168" s="116">
        <f>SB!E168+dot.!E164+'skol. lėšos'!E160+Likučiai!E162</f>
        <v>0</v>
      </c>
      <c r="F168" s="116">
        <f>SB!F168+dot.!F164+'skol. lėšos'!F160+Likučiai!F162</f>
        <v>0</v>
      </c>
      <c r="G168" s="116">
        <f>SB!G168+dot.!G164+'skol. lėšos'!G160+Likučiai!G162</f>
        <v>0</v>
      </c>
    </row>
    <row r="169" spans="1:9" x14ac:dyDescent="0.25">
      <c r="A169" s="36" t="s">
        <v>306</v>
      </c>
      <c r="B169" s="43" t="s">
        <v>89</v>
      </c>
      <c r="C169" s="102"/>
      <c r="D169" s="116">
        <f>SB!D169+dot.!D165+'skol. lėšos'!D161+Likučiai!D163</f>
        <v>0</v>
      </c>
      <c r="E169" s="116">
        <f>SB!E169+dot.!E165+'skol. lėšos'!E161+Likučiai!E163</f>
        <v>0</v>
      </c>
      <c r="F169" s="116">
        <f>SB!F169+dot.!F165+'skol. lėšos'!F161+Likučiai!F163</f>
        <v>0</v>
      </c>
      <c r="G169" s="116">
        <f>SB!G169+dot.!G165+'skol. lėšos'!G161+Likučiai!G163</f>
        <v>0</v>
      </c>
    </row>
    <row r="170" spans="1:9" x14ac:dyDescent="0.25">
      <c r="A170" s="36" t="s">
        <v>305</v>
      </c>
      <c r="B170" s="173" t="s">
        <v>115</v>
      </c>
      <c r="C170" s="103"/>
      <c r="D170" s="116">
        <f>SB!D170+dot.!D166+'skol. lėšos'!D162+Likučiai!D164</f>
        <v>0</v>
      </c>
      <c r="E170" s="116">
        <f>SB!E170+dot.!E166+'skol. lėšos'!E162+Likučiai!E164</f>
        <v>0</v>
      </c>
      <c r="F170" s="116">
        <f>SB!F170+dot.!F166+'skol. lėšos'!F162+Likučiai!F164</f>
        <v>0</v>
      </c>
      <c r="G170" s="116">
        <f>SB!G170+dot.!G166+'skol. lėšos'!G162+Likučiai!G164</f>
        <v>0</v>
      </c>
    </row>
    <row r="171" spans="1:9" ht="26.4" x14ac:dyDescent="0.25">
      <c r="A171" s="32" t="s">
        <v>52</v>
      </c>
      <c r="B171" s="40" t="s">
        <v>101</v>
      </c>
      <c r="C171" s="872" t="s">
        <v>132</v>
      </c>
      <c r="D171" s="116">
        <f>SB!D171+dot.!D167+'skol. lėšos'!D163+Likučiai!D165</f>
        <v>14.2</v>
      </c>
      <c r="E171" s="116">
        <f>SB!E171+dot.!E167+'skol. lėšos'!E163+Likučiai!E165</f>
        <v>14.2</v>
      </c>
      <c r="F171" s="116">
        <f>SB!F171+dot.!F167+'skol. lėšos'!F163+Likučiai!F165</f>
        <v>14</v>
      </c>
      <c r="G171" s="116">
        <f>SB!G171+dot.!G167+'skol. lėšos'!G163+Likučiai!G165</f>
        <v>0</v>
      </c>
    </row>
    <row r="172" spans="1:9" x14ac:dyDescent="0.25">
      <c r="A172" s="36" t="s">
        <v>119</v>
      </c>
      <c r="B172" s="77" t="s">
        <v>326</v>
      </c>
      <c r="C172" s="873"/>
      <c r="D172" s="116">
        <f>SB!D172+dot.!D168+'skol. lėšos'!D164+Likučiai!D166</f>
        <v>14.2</v>
      </c>
      <c r="E172" s="116">
        <f>SB!E172+dot.!E168+'skol. lėšos'!E164+Likučiai!E166</f>
        <v>14.2</v>
      </c>
      <c r="F172" s="116">
        <f>SB!F172+dot.!F168+'skol. lėšos'!F164+Likučiai!F166</f>
        <v>14</v>
      </c>
      <c r="G172" s="116">
        <f>SB!G172+dot.!G168+'skol. lėšos'!G164+Likučiai!G166</f>
        <v>0</v>
      </c>
    </row>
    <row r="173" spans="1:9" ht="39.6" x14ac:dyDescent="0.25">
      <c r="A173" s="32" t="s">
        <v>53</v>
      </c>
      <c r="B173" s="40" t="s">
        <v>102</v>
      </c>
      <c r="C173" s="58" t="s">
        <v>134</v>
      </c>
      <c r="D173" s="116">
        <f>SB!D173+dot.!D169+'skol. lėšos'!D165+Likučiai!D167</f>
        <v>140.15</v>
      </c>
      <c r="E173" s="116">
        <f>SB!E173+dot.!E169+'skol. lėšos'!E165+Likučiai!E167</f>
        <v>135.30000000000001</v>
      </c>
      <c r="F173" s="116">
        <f>SB!F173+dot.!F169+'skol. lėšos'!F165+Likučiai!F167</f>
        <v>80.599999999999994</v>
      </c>
      <c r="G173" s="116">
        <f>SB!G173+dot.!G169+'skol. lėšos'!G165+Likučiai!G167</f>
        <v>4.8499999999999996</v>
      </c>
    </row>
    <row r="174" spans="1:9" x14ac:dyDescent="0.25">
      <c r="A174" s="36" t="s">
        <v>243</v>
      </c>
      <c r="B174" s="43" t="s">
        <v>87</v>
      </c>
      <c r="C174" s="47"/>
      <c r="D174" s="116">
        <f>SB!D174+dot.!D170+'skol. lėšos'!D166+Likučiai!D168</f>
        <v>60.15</v>
      </c>
      <c r="E174" s="116">
        <f>SB!E174+dot.!E170+'skol. lėšos'!E166+Likučiai!E168</f>
        <v>59.3</v>
      </c>
      <c r="F174" s="116">
        <f>SB!F174+dot.!F170+'skol. lėšos'!F166+Likučiai!F168</f>
        <v>49.7</v>
      </c>
      <c r="G174" s="116">
        <f>SB!G174+dot.!G170+'skol. lėšos'!G166+Likučiai!G168</f>
        <v>0.85</v>
      </c>
    </row>
    <row r="175" spans="1:9" x14ac:dyDescent="0.25">
      <c r="A175" s="36" t="s">
        <v>307</v>
      </c>
      <c r="B175" s="45" t="s">
        <v>88</v>
      </c>
      <c r="C175" s="47"/>
      <c r="D175" s="116">
        <f>SB!D175+dot.!D171+'skol. lėšos'!D167+Likučiai!D169</f>
        <v>69</v>
      </c>
      <c r="E175" s="116">
        <f>SB!E175+dot.!E171+'skol. lėšos'!E167+Likučiai!E169</f>
        <v>65</v>
      </c>
      <c r="F175" s="116">
        <f>SB!F175+dot.!F171+'skol. lėšos'!F167+Likučiai!F169</f>
        <v>30.9</v>
      </c>
      <c r="G175" s="116">
        <f>SB!G175+dot.!G171+'skol. lėšos'!G167+Likučiai!G169</f>
        <v>4</v>
      </c>
    </row>
    <row r="176" spans="1:9" x14ac:dyDescent="0.25">
      <c r="A176" s="42" t="s">
        <v>308</v>
      </c>
      <c r="B176" s="45" t="s">
        <v>90</v>
      </c>
      <c r="C176" s="47"/>
      <c r="D176" s="116">
        <f>SB!D176+dot.!D172+'skol. lėšos'!D168+Likučiai!D170</f>
        <v>11</v>
      </c>
      <c r="E176" s="116">
        <f>SB!E176+dot.!E172+'skol. lėšos'!E168+Likučiai!E170</f>
        <v>11</v>
      </c>
      <c r="F176" s="116">
        <f>SB!F176+dot.!F172+'skol. lėšos'!F168+Likučiai!F170</f>
        <v>0</v>
      </c>
      <c r="G176" s="116">
        <f>SB!G176+dot.!G172+'skol. lėšos'!G168+Likučiai!G170</f>
        <v>0</v>
      </c>
    </row>
    <row r="177" spans="1:7" ht="26.4" x14ac:dyDescent="0.25">
      <c r="A177" s="96" t="s">
        <v>193</v>
      </c>
      <c r="B177" s="62" t="s">
        <v>179</v>
      </c>
      <c r="C177" s="58" t="s">
        <v>136</v>
      </c>
      <c r="D177" s="116">
        <f>SB!D177+dot.!D173+'skol. lėšos'!D169+Likučiai!D171</f>
        <v>0</v>
      </c>
      <c r="E177" s="116">
        <f>SB!E177+dot.!E173+'skol. lėšos'!E169+Likučiai!E171</f>
        <v>0</v>
      </c>
      <c r="F177" s="116">
        <f>SB!F177+dot.!F173+'skol. lėšos'!F169+Likučiai!F171</f>
        <v>0</v>
      </c>
      <c r="G177" s="116">
        <f>SB!G177+dot.!G173+'skol. lėšos'!G169+Likučiai!G171</f>
        <v>0</v>
      </c>
    </row>
    <row r="178" spans="1:7" x14ac:dyDescent="0.25">
      <c r="A178" s="241" t="s">
        <v>386</v>
      </c>
      <c r="B178" s="161" t="s">
        <v>385</v>
      </c>
      <c r="C178" s="408" t="s">
        <v>175</v>
      </c>
      <c r="D178" s="366">
        <f>+G178+E178</f>
        <v>2.2000000000000002</v>
      </c>
      <c r="E178" s="367">
        <f>+SB!E178</f>
        <v>2.2000000000000002</v>
      </c>
      <c r="F178" s="367">
        <f>+SB!F178</f>
        <v>0</v>
      </c>
      <c r="G178" s="367">
        <f>+SB!G178</f>
        <v>0</v>
      </c>
    </row>
    <row r="179" spans="1:7" x14ac:dyDescent="0.25">
      <c r="A179" s="412"/>
      <c r="B179" s="407" t="s">
        <v>646</v>
      </c>
      <c r="C179" s="408"/>
      <c r="D179" s="371">
        <f>+E179+G179</f>
        <v>2.2000000000000002</v>
      </c>
      <c r="E179" s="372">
        <f>+SB!E179</f>
        <v>2.2000000000000002</v>
      </c>
      <c r="F179" s="372">
        <f>+SB!F179</f>
        <v>0</v>
      </c>
      <c r="G179" s="372">
        <f>+SB!G179</f>
        <v>0</v>
      </c>
    </row>
    <row r="180" spans="1:7" ht="15" customHeight="1" x14ac:dyDescent="0.25">
      <c r="A180" s="96" t="s">
        <v>373</v>
      </c>
      <c r="B180" s="58" t="s">
        <v>74</v>
      </c>
      <c r="C180" s="58" t="s">
        <v>131</v>
      </c>
      <c r="D180" s="116">
        <f>SB!D181+dot.!D175+'skol. lėšos'!D171+Likučiai!D173</f>
        <v>3.8</v>
      </c>
      <c r="E180" s="116">
        <f>SB!E181+dot.!E175+'skol. lėšos'!E171+Likučiai!E173</f>
        <v>3</v>
      </c>
      <c r="F180" s="116">
        <f>SB!F181+dot.!F175+'skol. lėšos'!F171+Likučiai!F173</f>
        <v>0</v>
      </c>
      <c r="G180" s="116">
        <f>SB!G181+dot.!G175+'skol. lėšos'!G171+Likučiai!G173</f>
        <v>0.8</v>
      </c>
    </row>
    <row r="181" spans="1:7" x14ac:dyDescent="0.25">
      <c r="A181" s="36" t="s">
        <v>309</v>
      </c>
      <c r="B181" s="38" t="s">
        <v>105</v>
      </c>
      <c r="C181" s="79"/>
      <c r="D181" s="116">
        <f>SB!D182+dot.!D176+'skol. lėšos'!D172+Likučiai!D174</f>
        <v>3.8</v>
      </c>
      <c r="E181" s="116">
        <f>SB!E182+dot.!E176+'skol. lėšos'!E172+Likučiai!E174</f>
        <v>3</v>
      </c>
      <c r="F181" s="116">
        <f>SB!F182+dot.!F176+'skol. lėšos'!F172+Likučiai!F174</f>
        <v>0</v>
      </c>
      <c r="G181" s="116">
        <f>SB!G182+dot.!G176+'skol. lėšos'!G172+Likučiai!G174</f>
        <v>0.8</v>
      </c>
    </row>
    <row r="182" spans="1:7" x14ac:dyDescent="0.25">
      <c r="A182" s="32" t="s">
        <v>54</v>
      </c>
      <c r="B182" s="650" t="s">
        <v>7</v>
      </c>
      <c r="C182" s="58"/>
      <c r="D182" s="116">
        <f>SB!D183+dot.!D177+'skol. lėšos'!D173+Likučiai!D175</f>
        <v>183</v>
      </c>
      <c r="E182" s="116">
        <f>SB!E183+dot.!E177+'skol. lėšos'!E173+Likučiai!E175</f>
        <v>162</v>
      </c>
      <c r="F182" s="116">
        <f>SB!F183+dot.!F177+'skol. lėšos'!F173+Likučiai!F175</f>
        <v>124.6</v>
      </c>
      <c r="G182" s="116">
        <f>SB!G183+dot.!G177+'skol. lėšos'!G173+Likučiai!G175</f>
        <v>21</v>
      </c>
    </row>
    <row r="183" spans="1:7" x14ac:dyDescent="0.25">
      <c r="A183" s="32" t="s">
        <v>56</v>
      </c>
      <c r="B183" s="35" t="s">
        <v>100</v>
      </c>
      <c r="C183" s="72" t="s">
        <v>130</v>
      </c>
      <c r="D183" s="116">
        <f>SB!D184+dot.!D178+'skol. lėšos'!D174+Likučiai!D176</f>
        <v>3</v>
      </c>
      <c r="E183" s="116">
        <f>SB!E184+dot.!E178+'skol. lėšos'!E174+Likučiai!E176</f>
        <v>3</v>
      </c>
      <c r="F183" s="116">
        <f>SB!F184+dot.!F178+'skol. lėšos'!F174+Likučiai!F176</f>
        <v>0</v>
      </c>
      <c r="G183" s="116">
        <f>SB!G184+dot.!G178+'skol. lėšos'!G174+Likučiai!G176</f>
        <v>0</v>
      </c>
    </row>
    <row r="184" spans="1:7" x14ac:dyDescent="0.25">
      <c r="A184" s="36" t="s">
        <v>306</v>
      </c>
      <c r="B184" s="120" t="s">
        <v>89</v>
      </c>
      <c r="C184" s="72"/>
      <c r="D184" s="116">
        <f>SB!D185+dot.!D179+'skol. lėšos'!D175+Likučiai!D177</f>
        <v>0.2</v>
      </c>
      <c r="E184" s="116">
        <f>SB!E185+dot.!E179+'skol. lėšos'!E175+Likučiai!E177</f>
        <v>0.2</v>
      </c>
      <c r="F184" s="116">
        <f>SB!F185+dot.!F179+'skol. lėšos'!F175+Likučiai!F177</f>
        <v>0</v>
      </c>
      <c r="G184" s="116">
        <f>SB!G185+dot.!G179+'skol. lėšos'!G175+Likučiai!G177</f>
        <v>0</v>
      </c>
    </row>
    <row r="185" spans="1:7" ht="15" customHeight="1" x14ac:dyDescent="0.25">
      <c r="A185" s="36" t="s">
        <v>305</v>
      </c>
      <c r="B185" s="125" t="s">
        <v>141</v>
      </c>
      <c r="C185" s="79"/>
      <c r="D185" s="116">
        <f>SB!D186+dot.!D180+'skol. lėšos'!D176+Likučiai!D178</f>
        <v>2.8</v>
      </c>
      <c r="E185" s="116">
        <f>SB!E186+dot.!E180+'skol. lėšos'!E176+Likučiai!E178</f>
        <v>2.8</v>
      </c>
      <c r="F185" s="116">
        <f>SB!F186+dot.!F180+'skol. lėšos'!F176+Likučiai!F178</f>
        <v>0</v>
      </c>
      <c r="G185" s="116">
        <f>SB!G186+dot.!G180+'skol. lėšos'!G176+Likučiai!G178</f>
        <v>0</v>
      </c>
    </row>
    <row r="186" spans="1:7" ht="28.5" customHeight="1" x14ac:dyDescent="0.25">
      <c r="A186" s="32" t="s">
        <v>57</v>
      </c>
      <c r="B186" s="40" t="s">
        <v>101</v>
      </c>
      <c r="C186" s="872" t="s">
        <v>132</v>
      </c>
      <c r="D186" s="116">
        <f>SB!D187+dot.!D181+'skol. lėšos'!D177+Likučiai!D179</f>
        <v>14.2</v>
      </c>
      <c r="E186" s="116">
        <f>SB!E187+dot.!E181+'skol. lėšos'!E177+Likučiai!E179</f>
        <v>14.2</v>
      </c>
      <c r="F186" s="116">
        <f>SB!F187+dot.!F181+'skol. lėšos'!F177+Likučiai!F179</f>
        <v>14</v>
      </c>
      <c r="G186" s="116">
        <f>SB!G187+dot.!G181+'skol. lėšos'!G177+Likučiai!G179</f>
        <v>0</v>
      </c>
    </row>
    <row r="187" spans="1:7" ht="15" customHeight="1" x14ac:dyDescent="0.25">
      <c r="A187" s="36" t="s">
        <v>122</v>
      </c>
      <c r="B187" s="77" t="s">
        <v>326</v>
      </c>
      <c r="C187" s="873"/>
      <c r="D187" s="116">
        <f>SB!D188+dot.!D182+'skol. lėšos'!D178+Likučiai!D180</f>
        <v>14.2</v>
      </c>
      <c r="E187" s="116">
        <f>SB!E188+dot.!E182+'skol. lėšos'!E178+Likučiai!E180</f>
        <v>14.2</v>
      </c>
      <c r="F187" s="116">
        <f>SB!F188+dot.!F182+'skol. lėšos'!F178+Likučiai!F180</f>
        <v>14</v>
      </c>
      <c r="G187" s="116">
        <f>SB!G188+dot.!G182+'skol. lėšos'!G178+Likučiai!G180</f>
        <v>0</v>
      </c>
    </row>
    <row r="188" spans="1:7" ht="39.6" x14ac:dyDescent="0.25">
      <c r="A188" s="32" t="s">
        <v>194</v>
      </c>
      <c r="B188" s="40" t="s">
        <v>102</v>
      </c>
      <c r="C188" s="872" t="s">
        <v>134</v>
      </c>
      <c r="D188" s="116">
        <f>SB!D189+dot.!D183+'skol. lėšos'!D179+Likučiai!D181</f>
        <v>160.10000000000002</v>
      </c>
      <c r="E188" s="116">
        <f>SB!E189+dot.!E183+'skol. lėšos'!E179+Likučiai!E181</f>
        <v>139.10000000000002</v>
      </c>
      <c r="F188" s="116">
        <f>SB!F189+dot.!F183+'skol. lėšos'!F179+Likučiai!F181</f>
        <v>107.6</v>
      </c>
      <c r="G188" s="116">
        <f>SB!G189+dot.!G183+'skol. lėšos'!G179+Likučiai!G181</f>
        <v>21</v>
      </c>
    </row>
    <row r="189" spans="1:7" x14ac:dyDescent="0.25">
      <c r="A189" s="36" t="s">
        <v>243</v>
      </c>
      <c r="B189" s="120" t="s">
        <v>87</v>
      </c>
      <c r="C189" s="874"/>
      <c r="D189" s="116">
        <f>SB!D190+dot.!D184+'skol. lėšos'!D180+Likučiai!D182</f>
        <v>106.2</v>
      </c>
      <c r="E189" s="116">
        <f>SB!E190+dot.!E184+'skol. lėšos'!E180+Likučiai!E182</f>
        <v>86.2</v>
      </c>
      <c r="F189" s="116">
        <f>SB!F190+dot.!F184+'skol. lėšos'!F180+Likučiai!F182</f>
        <v>75.099999999999994</v>
      </c>
      <c r="G189" s="116">
        <f>SB!G190+dot.!G184+'skol. lėšos'!G180+Likučiai!G182</f>
        <v>20</v>
      </c>
    </row>
    <row r="190" spans="1:7" x14ac:dyDescent="0.25">
      <c r="A190" s="36" t="s">
        <v>307</v>
      </c>
      <c r="B190" s="77" t="s">
        <v>88</v>
      </c>
      <c r="C190" s="874"/>
      <c r="D190" s="116">
        <f>SB!D191+dot.!D185+'skol. lėšos'!D181+Likučiai!D183</f>
        <v>35.1</v>
      </c>
      <c r="E190" s="116">
        <f>SB!E191+dot.!E185+'skol. lėšos'!E181+Likučiai!E183</f>
        <v>34.1</v>
      </c>
      <c r="F190" s="116">
        <f>SB!F191+dot.!F185+'skol. lėšos'!F181+Likučiai!F183</f>
        <v>20.8</v>
      </c>
      <c r="G190" s="116">
        <f>SB!G191+dot.!G185+'skol. lėšos'!G181+Likučiai!G183</f>
        <v>1</v>
      </c>
    </row>
    <row r="191" spans="1:7" x14ac:dyDescent="0.25">
      <c r="A191" s="42" t="s">
        <v>308</v>
      </c>
      <c r="B191" s="45" t="s">
        <v>90</v>
      </c>
      <c r="C191" s="874"/>
      <c r="D191" s="116">
        <f>SB!D192+dot.!D186+'skol. lėšos'!D182+Likučiai!D184</f>
        <v>2</v>
      </c>
      <c r="E191" s="116">
        <f>SB!E192+dot.!E186+'skol. lėšos'!E182+Likučiai!E184</f>
        <v>2</v>
      </c>
      <c r="F191" s="116">
        <f>SB!F192+dot.!F186+'skol. lėšos'!F182+Likučiai!F184</f>
        <v>0</v>
      </c>
      <c r="G191" s="116">
        <f>SB!G192+dot.!G186+'skol. lėšos'!G182+Likučiai!G184</f>
        <v>0</v>
      </c>
    </row>
    <row r="192" spans="1:7" x14ac:dyDescent="0.25">
      <c r="A192" s="42" t="s">
        <v>152</v>
      </c>
      <c r="B192" s="77" t="s">
        <v>161</v>
      </c>
      <c r="C192" s="873"/>
      <c r="D192" s="116">
        <f>SB!D193+dot.!D187+'skol. lėšos'!D183+Likučiai!D185</f>
        <v>16.8</v>
      </c>
      <c r="E192" s="116">
        <f>SB!E193+dot.!E187+'skol. lėšos'!E183+Likučiai!E185</f>
        <v>16.8</v>
      </c>
      <c r="F192" s="116">
        <f>SB!F193+dot.!F187+'skol. lėšos'!F183+Likučiai!F185</f>
        <v>11.7</v>
      </c>
      <c r="G192" s="116">
        <f>SB!G193+dot.!G187+'skol. lėšos'!G183+Likučiai!G185</f>
        <v>0</v>
      </c>
    </row>
    <row r="193" spans="1:12" ht="26.4" x14ac:dyDescent="0.25">
      <c r="A193" s="32" t="s">
        <v>195</v>
      </c>
      <c r="B193" s="62" t="s">
        <v>179</v>
      </c>
      <c r="C193" s="58" t="s">
        <v>136</v>
      </c>
      <c r="D193" s="116">
        <f>SB!D194+dot.!D188+'skol. lėšos'!D184+Likučiai!D186</f>
        <v>3.1</v>
      </c>
      <c r="E193" s="116">
        <f>SB!E194+dot.!E188+'skol. lėšos'!E184+Likučiai!E186</f>
        <v>3.1</v>
      </c>
      <c r="F193" s="116">
        <f>SB!F194+dot.!F188+'skol. lėšos'!F184+Likučiai!F186</f>
        <v>3</v>
      </c>
      <c r="G193" s="116">
        <f>SB!G194+dot.!G188+'skol. lėšos'!G184+Likučiai!G186</f>
        <v>0</v>
      </c>
    </row>
    <row r="194" spans="1:12" x14ac:dyDescent="0.25">
      <c r="A194" s="99" t="s">
        <v>355</v>
      </c>
      <c r="B194" s="91" t="s">
        <v>356</v>
      </c>
      <c r="C194" s="47"/>
      <c r="D194" s="116">
        <f>SB!D195+dot.!D189+'skol. lėšos'!D185+Likučiai!D187</f>
        <v>3.1</v>
      </c>
      <c r="E194" s="116">
        <f>SB!E195+dot.!E189+'skol. lėšos'!E185+Likučiai!E187</f>
        <v>3.1</v>
      </c>
      <c r="F194" s="116">
        <f>SB!F195+dot.!F189+'skol. lėšos'!F185+Likučiai!F187</f>
        <v>3</v>
      </c>
      <c r="G194" s="116">
        <f>SB!G195+dot.!G189+'skol. lėšos'!G185+Likučiai!G187</f>
        <v>0</v>
      </c>
    </row>
    <row r="195" spans="1:12" ht="13.5" customHeight="1" x14ac:dyDescent="0.25">
      <c r="A195" s="32" t="s">
        <v>317</v>
      </c>
      <c r="B195" s="58" t="s">
        <v>74</v>
      </c>
      <c r="C195" s="58" t="s">
        <v>131</v>
      </c>
      <c r="D195" s="116">
        <f>SB!D196+dot.!D190+'skol. lėšos'!D186+Likučiai!D188</f>
        <v>2.6</v>
      </c>
      <c r="E195" s="116">
        <f>SB!E196+dot.!E190+'skol. lėšos'!E186+Likučiai!E188</f>
        <v>2.6</v>
      </c>
      <c r="F195" s="116">
        <f>SB!F196+dot.!F190+'skol. lėšos'!F186+Likučiai!F188</f>
        <v>0</v>
      </c>
      <c r="G195" s="116">
        <f>SB!G196+dot.!G190+'skol. lėšos'!G186+Likučiai!G188</f>
        <v>0</v>
      </c>
    </row>
    <row r="196" spans="1:12" ht="13.5" customHeight="1" x14ac:dyDescent="0.25">
      <c r="A196" s="36" t="s">
        <v>309</v>
      </c>
      <c r="B196" s="38" t="s">
        <v>105</v>
      </c>
      <c r="C196" s="58"/>
      <c r="D196" s="116">
        <f>SB!D197+dot.!D191+'skol. lėšos'!D187+Likučiai!D189</f>
        <v>2.6</v>
      </c>
      <c r="E196" s="116">
        <f>SB!E197+dot.!E191+'skol. lėšos'!E187+Likučiai!E189</f>
        <v>2.6</v>
      </c>
      <c r="F196" s="116">
        <f>SB!F197+dot.!F191+'skol. lėšos'!F187+Likučiai!F189</f>
        <v>0</v>
      </c>
      <c r="G196" s="116">
        <f>SB!G197+dot.!G191+'skol. lėšos'!G187+Likučiai!G189</f>
        <v>0</v>
      </c>
    </row>
    <row r="197" spans="1:12" x14ac:dyDescent="0.25">
      <c r="A197" s="89" t="s">
        <v>58</v>
      </c>
      <c r="B197" s="650" t="s">
        <v>349</v>
      </c>
      <c r="C197" s="656"/>
      <c r="D197" s="657">
        <f>SB!D198+dot.!D192+'skol. lėšos'!D188+Likučiai!D190</f>
        <v>822.94999999999993</v>
      </c>
      <c r="E197" s="657">
        <f>SB!E198+dot.!E192+'skol. lėšos'!E188+Likučiai!E190</f>
        <v>789.99999999999989</v>
      </c>
      <c r="F197" s="657">
        <f>SB!F198+dot.!F192+'skol. lėšos'!F188+Likučiai!F190</f>
        <v>537.85</v>
      </c>
      <c r="G197" s="657">
        <f>SB!G198+dot.!G192+'skol. lėšos'!G188+Likučiai!G190</f>
        <v>32.950000000000003</v>
      </c>
    </row>
    <row r="198" spans="1:12" ht="16.5" customHeight="1" x14ac:dyDescent="0.25">
      <c r="A198" s="32" t="s">
        <v>60</v>
      </c>
      <c r="B198" s="35" t="s">
        <v>100</v>
      </c>
      <c r="C198" s="58" t="s">
        <v>130</v>
      </c>
      <c r="D198" s="116">
        <f>SB!D199+dot.!D193+'skol. lėšos'!D189+Likučiai!D191</f>
        <v>8.5</v>
      </c>
      <c r="E198" s="116">
        <f>SB!E199+dot.!E193+'skol. lėšos'!E189+Likučiai!E191</f>
        <v>8.5</v>
      </c>
      <c r="F198" s="116">
        <f>SB!F199+dot.!F193+'skol. lėšos'!F189+Likučiai!F191</f>
        <v>0</v>
      </c>
      <c r="G198" s="116">
        <f>SB!G199+dot.!G193+'skol. lėšos'!G189+Likučiai!G191</f>
        <v>0</v>
      </c>
    </row>
    <row r="199" spans="1:12" x14ac:dyDescent="0.25">
      <c r="A199" s="36" t="s">
        <v>306</v>
      </c>
      <c r="B199" s="45" t="s">
        <v>89</v>
      </c>
      <c r="C199" s="45"/>
      <c r="D199" s="116">
        <f>SB!D200+dot.!D194+'skol. lėšos'!D190+Likučiai!D192</f>
        <v>2.8</v>
      </c>
      <c r="E199" s="116">
        <f>SB!E200+dot.!E194+'skol. lėšos'!E190+Likučiai!E192</f>
        <v>2.8</v>
      </c>
      <c r="F199" s="116">
        <f>SB!F200+dot.!F194+'skol. lėšos'!F190+Likučiai!F192</f>
        <v>0</v>
      </c>
      <c r="G199" s="116">
        <f>SB!G200+dot.!G194+'skol. lėšos'!G190+Likučiai!G192</f>
        <v>0</v>
      </c>
    </row>
    <row r="200" spans="1:12" x14ac:dyDescent="0.25">
      <c r="A200" s="36" t="s">
        <v>305</v>
      </c>
      <c r="B200" s="45" t="s">
        <v>115</v>
      </c>
      <c r="C200" s="38"/>
      <c r="D200" s="116">
        <f>SB!D201+dot.!D195+'skol. lėšos'!D191+Likučiai!D193</f>
        <v>5.7</v>
      </c>
      <c r="E200" s="116">
        <f>SB!E201+dot.!E195+'skol. lėšos'!E191+Likučiai!E193</f>
        <v>5.7</v>
      </c>
      <c r="F200" s="116">
        <f>SB!F201+dot.!F195+'skol. lėšos'!F191+Likučiai!F193</f>
        <v>0</v>
      </c>
      <c r="G200" s="116">
        <f>SB!G201+dot.!G195+'skol. lėšos'!G191+Likučiai!G193</f>
        <v>0</v>
      </c>
    </row>
    <row r="201" spans="1:12" ht="26.4" x14ac:dyDescent="0.25">
      <c r="A201" s="126" t="s">
        <v>61</v>
      </c>
      <c r="B201" s="40" t="s">
        <v>101</v>
      </c>
      <c r="C201" s="872" t="s">
        <v>132</v>
      </c>
      <c r="D201" s="116">
        <f>SB!D202+dot.!D196+'skol. lėšos'!D192+Likučiai!D194</f>
        <v>44.4</v>
      </c>
      <c r="E201" s="116">
        <f>SB!E202+dot.!E196+'skol. lėšos'!E192+Likučiai!E194</f>
        <v>44.4</v>
      </c>
      <c r="F201" s="116">
        <f>SB!F202+dot.!F196+'skol. lėšos'!F192+Likučiai!F194</f>
        <v>43.8</v>
      </c>
      <c r="G201" s="116">
        <f>SB!G202+dot.!G196+'skol. lėšos'!G192+Likučiai!G194</f>
        <v>0</v>
      </c>
    </row>
    <row r="202" spans="1:12" x14ac:dyDescent="0.25">
      <c r="A202" s="127"/>
      <c r="B202" s="77" t="s">
        <v>326</v>
      </c>
      <c r="C202" s="873"/>
      <c r="D202" s="116">
        <f>SB!D203+dot.!D197+'skol. lėšos'!D193+Likučiai!D195</f>
        <v>44.4</v>
      </c>
      <c r="E202" s="116">
        <f>SB!E203+dot.!E197+'skol. lėšos'!E193+Likučiai!E195</f>
        <v>44.4</v>
      </c>
      <c r="F202" s="116">
        <f>SB!F203+dot.!F197+'skol. lėšos'!F193+Likučiai!F195</f>
        <v>43.8</v>
      </c>
      <c r="G202" s="116">
        <f>SB!G203+dot.!G197+'skol. lėšos'!G193+Likučiai!G195</f>
        <v>0</v>
      </c>
    </row>
    <row r="203" spans="1:12" ht="38.25" customHeight="1" x14ac:dyDescent="0.25">
      <c r="A203" s="32" t="s">
        <v>197</v>
      </c>
      <c r="B203" s="40" t="s">
        <v>102</v>
      </c>
      <c r="C203" s="72" t="s">
        <v>134</v>
      </c>
      <c r="D203" s="116">
        <f>SB!D204+dot.!D198+'skol. lėšos'!D194+Likučiai!D196</f>
        <v>752.94999999999993</v>
      </c>
      <c r="E203" s="116">
        <f>SB!E204+dot.!E198+'skol. lėšos'!E194+Likučiai!E196</f>
        <v>722.09999999999991</v>
      </c>
      <c r="F203" s="116">
        <f>SB!F204+dot.!F198+'skol. lėšos'!F194+Likučiai!F196</f>
        <v>494.05000000000007</v>
      </c>
      <c r="G203" s="116">
        <f>SB!G204+dot.!G198+'skol. lėšos'!G194+Likučiai!G196</f>
        <v>30.85</v>
      </c>
    </row>
    <row r="204" spans="1:12" ht="14.25" customHeight="1" x14ac:dyDescent="0.25">
      <c r="A204" s="42" t="s">
        <v>243</v>
      </c>
      <c r="B204" s="43" t="s">
        <v>87</v>
      </c>
      <c r="C204" s="128"/>
      <c r="D204" s="116">
        <f>SB!D205+dot.!D199+'skol. lėšos'!D195+Likučiai!D197</f>
        <v>342.15000000000003</v>
      </c>
      <c r="E204" s="116">
        <f>SB!E205+dot.!E199+'skol. lėšos'!E195+Likučiai!E197</f>
        <v>321.3</v>
      </c>
      <c r="F204" s="116">
        <f>SB!F205+dot.!F199+'skol. lėšos'!F195+Likučiai!F197</f>
        <v>271.45000000000005</v>
      </c>
      <c r="G204" s="116">
        <f>SB!G205+dot.!G199+'skol. lėšos'!G195+Likučiai!G197</f>
        <v>20.85</v>
      </c>
    </row>
    <row r="205" spans="1:12" x14ac:dyDescent="0.25">
      <c r="A205" s="42" t="s">
        <v>307</v>
      </c>
      <c r="B205" s="45" t="s">
        <v>88</v>
      </c>
      <c r="C205" s="129"/>
      <c r="D205" s="116">
        <f>SB!D206+dot.!D200+'skol. lėšos'!D196+Likučiai!D198</f>
        <v>334.2</v>
      </c>
      <c r="E205" s="116">
        <f>SB!E206+dot.!E200+'skol. lėšos'!E196+Likučiai!E198</f>
        <v>324.2</v>
      </c>
      <c r="F205" s="116">
        <f>SB!F206+dot.!F200+'skol. lėšos'!F196+Likučiai!F198</f>
        <v>210.90000000000003</v>
      </c>
      <c r="G205" s="116">
        <f>SB!G206+dot.!G200+'skol. lėšos'!G196+Likučiai!G198</f>
        <v>10</v>
      </c>
      <c r="L205" s="29" t="s">
        <v>91</v>
      </c>
    </row>
    <row r="206" spans="1:12" ht="15" customHeight="1" x14ac:dyDescent="0.25">
      <c r="A206" s="42" t="s">
        <v>308</v>
      </c>
      <c r="B206" s="45" t="s">
        <v>90</v>
      </c>
      <c r="C206" s="130"/>
      <c r="D206" s="116">
        <f>SB!D207+dot.!D201+'skol. lėšos'!D197+Likučiai!D199</f>
        <v>59.800000000000004</v>
      </c>
      <c r="E206" s="116">
        <f>SB!E207+dot.!E201+'skol. lėšos'!E197+Likučiai!E199</f>
        <v>59.800000000000004</v>
      </c>
      <c r="F206" s="116">
        <f>SB!F207+dot.!F201+'skol. lėšos'!F197+Likučiai!F199</f>
        <v>0</v>
      </c>
      <c r="G206" s="116">
        <f>SB!G207+dot.!G201+'skol. lėšos'!G197+Likučiai!G199</f>
        <v>0</v>
      </c>
    </row>
    <row r="207" spans="1:12" ht="15" customHeight="1" x14ac:dyDescent="0.25">
      <c r="A207" s="127" t="s">
        <v>152</v>
      </c>
      <c r="B207" s="87" t="s">
        <v>161</v>
      </c>
      <c r="C207" s="131"/>
      <c r="D207" s="116">
        <f>SB!D208+dot.!D202+'skol. lėšos'!D198+Likučiai!D200</f>
        <v>16.8</v>
      </c>
      <c r="E207" s="116">
        <f>SB!E208+dot.!E202+'skol. lėšos'!E198+Likučiai!E200</f>
        <v>16.8</v>
      </c>
      <c r="F207" s="116">
        <f>SB!F208+dot.!F202+'skol. lėšos'!F198+Likučiai!F200</f>
        <v>11.7</v>
      </c>
      <c r="G207" s="116">
        <f>SB!G208+dot.!G202+'skol. lėšos'!G198+Likučiai!G200</f>
        <v>0</v>
      </c>
    </row>
    <row r="208" spans="1:12" ht="26.4" x14ac:dyDescent="0.25">
      <c r="A208" s="32" t="s">
        <v>199</v>
      </c>
      <c r="B208" s="132" t="s">
        <v>179</v>
      </c>
      <c r="C208" s="58"/>
      <c r="D208" s="116">
        <f>SB!D209+dot.!D203+'skol. lėšos'!D199+Likučiai!D201</f>
        <v>3.1</v>
      </c>
      <c r="E208" s="116">
        <f>SB!E209+dot.!E203+'skol. lėšos'!E199+Likučiai!E201</f>
        <v>3.1</v>
      </c>
      <c r="F208" s="116">
        <f>SB!F209+dot.!F203+'skol. lėšos'!F199+Likučiai!F201</f>
        <v>3</v>
      </c>
      <c r="G208" s="116">
        <f>SB!G209+dot.!G203+'skol. lėšos'!G199+Likučiai!G201</f>
        <v>0</v>
      </c>
    </row>
    <row r="209" spans="1:7" x14ac:dyDescent="0.25">
      <c r="A209" s="36"/>
      <c r="B209" s="91" t="s">
        <v>356</v>
      </c>
      <c r="C209" s="79"/>
      <c r="D209" s="116">
        <f>SB!D210+dot.!D204+'skol. lėšos'!D200+Likučiai!D202</f>
        <v>3.1</v>
      </c>
      <c r="E209" s="116">
        <f>SB!E210+dot.!E204+'skol. lėšos'!E200+Likučiai!E202</f>
        <v>3.1</v>
      </c>
      <c r="F209" s="116">
        <f>SB!F210+dot.!F204+'skol. lėšos'!F200+Likučiai!F202</f>
        <v>3</v>
      </c>
      <c r="G209" s="116">
        <f>SB!G210+dot.!G204+'skol. lėšos'!G200+Likučiai!G202</f>
        <v>0</v>
      </c>
    </row>
    <row r="210" spans="1:7" x14ac:dyDescent="0.25">
      <c r="A210" s="32" t="s">
        <v>393</v>
      </c>
      <c r="B210" s="79" t="s">
        <v>74</v>
      </c>
      <c r="C210" s="57" t="s">
        <v>131</v>
      </c>
      <c r="D210" s="116">
        <f>SB!D213+dot.!D205+'skol. lėšos'!D201+Likučiai!D203</f>
        <v>15.200000000000001</v>
      </c>
      <c r="E210" s="116">
        <f>SB!E213+dot.!E205+'skol. lėšos'!E201+Likučiai!E203</f>
        <v>14.4</v>
      </c>
      <c r="F210" s="116">
        <f>SB!F213+dot.!F205+'skol. lėšos'!F201+Likučiai!F203</f>
        <v>0</v>
      </c>
      <c r="G210" s="116">
        <f>SB!G213+dot.!G205+'skol. lėšos'!G201+Likučiai!G203</f>
        <v>0.8</v>
      </c>
    </row>
    <row r="211" spans="1:7" x14ac:dyDescent="0.25">
      <c r="A211" s="36" t="s">
        <v>309</v>
      </c>
      <c r="B211" s="91" t="s">
        <v>105</v>
      </c>
      <c r="C211" s="108"/>
      <c r="D211" s="116">
        <f>SB!D214+dot.!D206+'skol. lėšos'!D202+Likučiai!D204</f>
        <v>15.200000000000001</v>
      </c>
      <c r="E211" s="116">
        <f>SB!E214+dot.!E206+'skol. lėšos'!E202+Likučiai!E204</f>
        <v>14.4</v>
      </c>
      <c r="F211" s="116">
        <f>SB!F214+dot.!F206+'skol. lėšos'!F202+Likučiai!F204</f>
        <v>0</v>
      </c>
      <c r="G211" s="116">
        <f>SB!G214+dot.!G206+'skol. lėšos'!G202+Likučiai!G204</f>
        <v>0.8</v>
      </c>
    </row>
    <row r="212" spans="1:7" ht="12" customHeight="1" x14ac:dyDescent="0.25">
      <c r="A212" s="32" t="s">
        <v>265</v>
      </c>
      <c r="B212" s="35" t="s">
        <v>144</v>
      </c>
      <c r="C212" s="57" t="s">
        <v>433</v>
      </c>
      <c r="D212" s="116">
        <f>SB!D215+dot.!D207+'skol. lėšos'!D203+Likučiai!D205</f>
        <v>1.9</v>
      </c>
      <c r="E212" s="116">
        <f>SB!E215+dot.!E207+'skol. lėšos'!E203+Likučiai!E205</f>
        <v>0.6</v>
      </c>
      <c r="F212" s="116">
        <f>SB!F215+dot.!F207+'skol. lėšos'!F203+Likučiai!F205</f>
        <v>0</v>
      </c>
      <c r="G212" s="116">
        <f>SB!G215+dot.!G207+'skol. lėšos'!G203+Likučiai!G205</f>
        <v>1.3</v>
      </c>
    </row>
    <row r="213" spans="1:7" x14ac:dyDescent="0.25">
      <c r="A213" s="36" t="s">
        <v>311</v>
      </c>
      <c r="B213" s="45" t="s">
        <v>331</v>
      </c>
      <c r="C213" s="105"/>
      <c r="D213" s="116">
        <f>SB!D216+dot.!D208+'skol. lėšos'!D204+Likučiai!D206</f>
        <v>1.9</v>
      </c>
      <c r="E213" s="116">
        <f>SB!E216+dot.!E208+'skol. lėšos'!E204+Likučiai!E206</f>
        <v>0.6</v>
      </c>
      <c r="F213" s="116">
        <f>SB!F216+dot.!F208+'skol. lėšos'!F204+Likučiai!F206</f>
        <v>0</v>
      </c>
      <c r="G213" s="116">
        <f>SB!G216+dot.!G208+'skol. lėšos'!G204+Likučiai!G206</f>
        <v>1.3</v>
      </c>
    </row>
    <row r="214" spans="1:7" x14ac:dyDescent="0.25">
      <c r="A214" s="32" t="s">
        <v>62</v>
      </c>
      <c r="B214" s="650" t="s">
        <v>107</v>
      </c>
      <c r="C214" s="108"/>
      <c r="D214" s="116">
        <f>SB!D217+dot.!D209+'skol. lėšos'!D205+Likučiai!D207</f>
        <v>232.02</v>
      </c>
      <c r="E214" s="116">
        <f>SB!E217+dot.!E209+'skol. lėšos'!E205+Likučiai!E207</f>
        <v>232.02</v>
      </c>
      <c r="F214" s="116">
        <f>SB!F217+dot.!F209+'skol. lėšos'!F205+Likučiai!F207</f>
        <v>194.232</v>
      </c>
      <c r="G214" s="116">
        <f>SB!G217+dot.!G209+'skol. lėšos'!G205+Likučiai!G207</f>
        <v>0</v>
      </c>
    </row>
    <row r="215" spans="1:7" ht="26.25" customHeight="1" x14ac:dyDescent="0.25">
      <c r="A215" s="36" t="s">
        <v>63</v>
      </c>
      <c r="B215" s="71" t="s">
        <v>101</v>
      </c>
      <c r="C215" s="35" t="s">
        <v>132</v>
      </c>
      <c r="D215" s="117">
        <f>SB!D218+dot.!D210+'skol. lėšos'!D206+Likučiai!D208</f>
        <v>232.02</v>
      </c>
      <c r="E215" s="117">
        <f>SB!E218+dot.!E210+'skol. lėšos'!E206+Likučiai!E208</f>
        <v>232.02</v>
      </c>
      <c r="F215" s="117">
        <f>SB!F218+dot.!F210+'skol. lėšos'!F206+Likučiai!F208</f>
        <v>194.232</v>
      </c>
      <c r="G215" s="117">
        <f>SB!G218+dot.!G210+'skol. lėšos'!G206+Likučiai!G208</f>
        <v>0</v>
      </c>
    </row>
    <row r="216" spans="1:7" x14ac:dyDescent="0.25">
      <c r="A216" s="32" t="s">
        <v>64</v>
      </c>
      <c r="B216" s="654" t="s">
        <v>413</v>
      </c>
      <c r="C216" s="35"/>
      <c r="D216" s="116">
        <f>SB!D219+dot.!D211+'skol. lėšos'!D207+Likučiai!D209</f>
        <v>333.95499999999998</v>
      </c>
      <c r="E216" s="116">
        <f>SB!E219+dot.!E211+'skol. lėšos'!E207+Likučiai!E209</f>
        <v>19.178000000000001</v>
      </c>
      <c r="F216" s="116">
        <f>SB!F219+dot.!F211+'skol. lėšos'!F207+Likučiai!F209</f>
        <v>0</v>
      </c>
      <c r="G216" s="116">
        <f>SB!G219+dot.!G211+'skol. lėšos'!G207+Likučiai!G209</f>
        <v>314.77699999999999</v>
      </c>
    </row>
    <row r="217" spans="1:7" x14ac:dyDescent="0.25">
      <c r="A217" s="36" t="s">
        <v>65</v>
      </c>
      <c r="B217" s="35" t="s">
        <v>144</v>
      </c>
      <c r="C217" s="875" t="s">
        <v>433</v>
      </c>
      <c r="D217" s="116">
        <f>SB!D220+dot.!D212+'skol. lėšos'!D208+Likučiai!D210</f>
        <v>333.95499999999998</v>
      </c>
      <c r="E217" s="116">
        <f>SB!E220+dot.!E212+'skol. lėšos'!E208+Likučiai!E210</f>
        <v>19.178000000000001</v>
      </c>
      <c r="F217" s="116">
        <f>SB!F220+dot.!F212+'skol. lėšos'!F208+Likučiai!F210</f>
        <v>0</v>
      </c>
      <c r="G217" s="116">
        <f>SB!G220+dot.!G212+'skol. lėšos'!G208+Likučiai!G210</f>
        <v>314.77699999999999</v>
      </c>
    </row>
    <row r="218" spans="1:7" x14ac:dyDescent="0.25">
      <c r="A218" s="36" t="s">
        <v>125</v>
      </c>
      <c r="B218" s="45" t="s">
        <v>71</v>
      </c>
      <c r="C218" s="876"/>
      <c r="D218" s="117">
        <f>SB!D221+dot.!D213+'skol. lėšos'!D209+Likučiai!D211</f>
        <v>19.178000000000001</v>
      </c>
      <c r="E218" s="117">
        <f>SB!E221+dot.!E213+'skol. lėšos'!E209+Likučiai!E211</f>
        <v>19.178000000000001</v>
      </c>
      <c r="F218" s="117">
        <f>SB!F221+dot.!F213+'skol. lėšos'!F209+Likučiai!F211</f>
        <v>0</v>
      </c>
      <c r="G218" s="117">
        <f>SB!G221+dot.!G213+'skol. lėšos'!G209+Likučiai!G211</f>
        <v>0</v>
      </c>
    </row>
    <row r="219" spans="1:7" ht="15.75" customHeight="1" x14ac:dyDescent="0.25">
      <c r="A219" s="36" t="s">
        <v>394</v>
      </c>
      <c r="B219" s="45" t="s">
        <v>72</v>
      </c>
      <c r="C219" s="877"/>
      <c r="D219" s="117">
        <f>SB!D222+dot.!D214+'skol. lėšos'!D210+Likučiai!D212</f>
        <v>314.77699999999999</v>
      </c>
      <c r="E219" s="117">
        <f>SB!E222+dot.!E214+'skol. lėšos'!E210+Likučiai!E212</f>
        <v>0</v>
      </c>
      <c r="F219" s="117">
        <f>SB!F222+dot.!F214+'skol. lėšos'!F210+Likučiai!F212</f>
        <v>0</v>
      </c>
      <c r="G219" s="117">
        <f>SB!G222+dot.!G214+'skol. lėšos'!G210+Likučiai!G212</f>
        <v>314.77699999999999</v>
      </c>
    </row>
    <row r="220" spans="1:7" ht="16.5" customHeight="1" x14ac:dyDescent="0.25">
      <c r="A220" s="32" t="s">
        <v>66</v>
      </c>
      <c r="B220" s="647" t="s">
        <v>254</v>
      </c>
      <c r="C220" s="883" t="s">
        <v>130</v>
      </c>
      <c r="D220" s="116">
        <f>SB!D223+dot.!D215+'skol. lėšos'!D211+Likučiai!D213</f>
        <v>48.972000000000001</v>
      </c>
      <c r="E220" s="116">
        <f>SB!E223+dot.!E215+'skol. lėšos'!E211+Likučiai!E213</f>
        <v>48.972000000000001</v>
      </c>
      <c r="F220" s="116">
        <f>SB!F223+dot.!F215+'skol. lėšos'!F211+Likučiai!F213</f>
        <v>41.369</v>
      </c>
      <c r="G220" s="116">
        <f>SB!G223+dot.!G215+'skol. lėšos'!G211+Likučiai!G213</f>
        <v>0</v>
      </c>
    </row>
    <row r="221" spans="1:7" ht="12.75" customHeight="1" x14ac:dyDescent="0.25">
      <c r="A221" s="36" t="s">
        <v>67</v>
      </c>
      <c r="B221" s="108" t="s">
        <v>100</v>
      </c>
      <c r="C221" s="883"/>
      <c r="D221" s="116">
        <f>SB!D224+dot.!D216+'skol. lėšos'!D212+Likučiai!D214</f>
        <v>48.972000000000001</v>
      </c>
      <c r="E221" s="116">
        <f>SB!E224+dot.!E216+'skol. lėšos'!E212+Likučiai!E214</f>
        <v>48.972000000000001</v>
      </c>
      <c r="F221" s="116">
        <f>SB!F224+dot.!F216+'skol. lėšos'!F212+Likučiai!F214</f>
        <v>41.369</v>
      </c>
      <c r="G221" s="116">
        <f>SB!G224+dot.!G216+'skol. lėšos'!G212+Likučiai!G214</f>
        <v>0</v>
      </c>
    </row>
    <row r="222" spans="1:7" x14ac:dyDescent="0.25">
      <c r="A222" s="32" t="s">
        <v>246</v>
      </c>
      <c r="B222" s="655" t="s">
        <v>341</v>
      </c>
      <c r="C222" s="872" t="s">
        <v>134</v>
      </c>
      <c r="D222" s="116">
        <f>SB!D225+dot.!D217+'skol. lėšos'!D213+Likučiai!D215</f>
        <v>0</v>
      </c>
      <c r="E222" s="116">
        <f>SB!E225+dot.!E217+'skol. lėšos'!E213+Likučiai!E215</f>
        <v>0</v>
      </c>
      <c r="F222" s="116">
        <f>SB!F225+dot.!F217+'skol. lėšos'!F213+Likučiai!F215</f>
        <v>0</v>
      </c>
      <c r="G222" s="116">
        <f>SB!G225+dot.!G217+'skol. lėšos'!G213+Likučiai!G215</f>
        <v>0</v>
      </c>
    </row>
    <row r="223" spans="1:7" ht="39.6" x14ac:dyDescent="0.25">
      <c r="A223" s="32" t="s">
        <v>204</v>
      </c>
      <c r="B223" s="94" t="s">
        <v>102</v>
      </c>
      <c r="C223" s="873"/>
      <c r="D223" s="116">
        <f>SB!D226+dot.!D218+'skol. lėšos'!D214+Likučiai!D216</f>
        <v>0</v>
      </c>
      <c r="E223" s="116">
        <f>SB!E226+dot.!E218+'skol. lėšos'!E214+Likučiai!E216</f>
        <v>0</v>
      </c>
      <c r="F223" s="116">
        <f>SB!F226+dot.!F218+'skol. lėšos'!F214+Likučiai!F216</f>
        <v>0</v>
      </c>
      <c r="G223" s="116">
        <f>SB!G226+dot.!G218+'skol. lėšos'!G214+Likučiai!G216</f>
        <v>0</v>
      </c>
    </row>
    <row r="224" spans="1:7" x14ac:dyDescent="0.25">
      <c r="A224" s="32" t="s">
        <v>322</v>
      </c>
      <c r="B224" s="653" t="s">
        <v>22</v>
      </c>
      <c r="C224" s="872" t="s">
        <v>136</v>
      </c>
      <c r="D224" s="116">
        <f>SB!D227+dot.!D219+'skol. lėšos'!D215+Likučiai!D217</f>
        <v>29.2</v>
      </c>
      <c r="E224" s="116">
        <f>SB!E227+dot.!E219+'skol. lėšos'!E215+Likučiai!E217</f>
        <v>17.2</v>
      </c>
      <c r="F224" s="116">
        <f>SB!F227+dot.!F219+'skol. lėšos'!F215+Likučiai!F217</f>
        <v>16.3</v>
      </c>
      <c r="G224" s="116">
        <f>SB!G227+dot.!G219+'skol. lėšos'!G215+Likučiai!G217</f>
        <v>12</v>
      </c>
    </row>
    <row r="225" spans="1:7" ht="26.4" x14ac:dyDescent="0.25">
      <c r="A225" s="32" t="s">
        <v>255</v>
      </c>
      <c r="B225" s="399" t="s">
        <v>179</v>
      </c>
      <c r="C225" s="874"/>
      <c r="D225" s="116">
        <f>SB!D228+dot.!D220+'skol. lėšos'!D216+Likučiai!D218</f>
        <v>29.2</v>
      </c>
      <c r="E225" s="116">
        <f>SB!E228+dot.!E220+'skol. lėšos'!E216+Likučiai!E218</f>
        <v>17.2</v>
      </c>
      <c r="F225" s="116">
        <f>SB!F228+dot.!F220+'skol. lėšos'!F216+Likučiai!F218</f>
        <v>16.3</v>
      </c>
      <c r="G225" s="116">
        <f>SB!G228+dot.!G220+'skol. lėšos'!G216+Likučiai!G218</f>
        <v>12</v>
      </c>
    </row>
    <row r="226" spans="1:7" ht="13.8" thickBot="1" x14ac:dyDescent="0.3">
      <c r="A226" s="32" t="s">
        <v>256</v>
      </c>
      <c r="B226" s="172" t="s">
        <v>402</v>
      </c>
      <c r="C226" s="873"/>
      <c r="D226" s="645">
        <f>SB!D229+dot.!D221+'skol. lėšos'!D217+Likučiai!D219</f>
        <v>29.2</v>
      </c>
      <c r="E226" s="116">
        <f>SB!E229+dot.!E221+'skol. lėšos'!E217+Likučiai!E219</f>
        <v>17.2</v>
      </c>
      <c r="F226" s="116">
        <f>SB!F229+dot.!F221+'skol. lėšos'!F217+Likučiai!F219</f>
        <v>16.3</v>
      </c>
      <c r="G226" s="116">
        <f>SB!G229+dot.!G221+'skol. lėšos'!G217+Likučiai!G219</f>
        <v>12</v>
      </c>
    </row>
    <row r="227" spans="1:7" ht="13.8" thickBot="1" x14ac:dyDescent="0.3">
      <c r="A227" s="32" t="s">
        <v>323</v>
      </c>
      <c r="B227" s="79" t="s">
        <v>126</v>
      </c>
      <c r="C227" s="70"/>
      <c r="D227" s="646">
        <f>SB!D230+dot.!D222+'skol. lėšos'!D218+Likučiai!D220</f>
        <v>8277.9450000000015</v>
      </c>
      <c r="E227" s="644">
        <f>SB!E230+dot.!E222+'skol. lėšos'!E218+Likučiai!E220</f>
        <v>6497.9049999999997</v>
      </c>
      <c r="F227" s="116">
        <f>SB!F230+dot.!F222+'skol. lėšos'!F218+Likučiai!F220</f>
        <v>3946.7140000000013</v>
      </c>
      <c r="G227" s="116">
        <f>SB!G230+dot.!G222+'skol. lėšos'!G218+Likučiai!G220</f>
        <v>1780.04</v>
      </c>
    </row>
    <row r="228" spans="1:7" x14ac:dyDescent="0.25">
      <c r="A228" s="32" t="s">
        <v>403</v>
      </c>
      <c r="B228" s="58" t="s">
        <v>100</v>
      </c>
      <c r="C228" s="35" t="s">
        <v>130</v>
      </c>
      <c r="D228" s="116">
        <f>SB!D231+dot.!D223+'skol. lėšos'!D219+Likučiai!D221</f>
        <v>3180.9720000000011</v>
      </c>
      <c r="E228" s="116">
        <f>SB!E231+dot.!E223+'skol. lėšos'!E219+Likučiai!E221</f>
        <v>3126.2990000000009</v>
      </c>
      <c r="F228" s="116">
        <f>SB!F231+dot.!F223+'skol. lėšos'!F219+Likučiai!F221</f>
        <v>2308.7280000000005</v>
      </c>
      <c r="G228" s="116">
        <f>SB!G231+dot.!G223+'skol. lėšos'!G219+Likučiai!G221</f>
        <v>54.673000000000002</v>
      </c>
    </row>
    <row r="229" spans="1:7" ht="26.4" x14ac:dyDescent="0.25">
      <c r="A229" s="32" t="s">
        <v>404</v>
      </c>
      <c r="B229" s="62" t="s">
        <v>101</v>
      </c>
      <c r="C229" s="35" t="s">
        <v>132</v>
      </c>
      <c r="D229" s="116">
        <f>SB!D232+dot.!D224+'skol. lėšos'!D220+Likučiai!D222</f>
        <v>1406.7039999999997</v>
      </c>
      <c r="E229" s="116">
        <f>SB!E232+dot.!E224+'skol. lėšos'!E220+Likučiai!E222</f>
        <v>1025.0329999999999</v>
      </c>
      <c r="F229" s="116">
        <f>SB!F232+dot.!F224+'skol. lėšos'!F220+Likučiai!F222</f>
        <v>327.55599999999998</v>
      </c>
      <c r="G229" s="116">
        <f>SB!G232+dot.!G224+'skol. lėšos'!G220+Likučiai!G222</f>
        <v>381.67099999999999</v>
      </c>
    </row>
    <row r="230" spans="1:7" ht="39.6" x14ac:dyDescent="0.25">
      <c r="A230" s="32" t="s">
        <v>405</v>
      </c>
      <c r="B230" s="110" t="s">
        <v>102</v>
      </c>
      <c r="C230" s="35" t="s">
        <v>134</v>
      </c>
      <c r="D230" s="116">
        <f>SB!D233+dot.!D225+'skol. lėšos'!D221+Likučiai!D223</f>
        <v>1868.8399999999997</v>
      </c>
      <c r="E230" s="116">
        <f>SB!E233+dot.!E225+'skol. lėšos'!E221+Likučiai!E223</f>
        <v>1830.7899999999997</v>
      </c>
      <c r="F230" s="116">
        <f>SB!F233+dot.!F225+'skol. lėšos'!F221+Likučiai!F223</f>
        <v>1274.7200000000003</v>
      </c>
      <c r="G230" s="116">
        <f>SB!G233+dot.!G225+'skol. lėšos'!G221+Likučiai!G223</f>
        <v>38.050000000000004</v>
      </c>
    </row>
    <row r="231" spans="1:7" ht="26.4" x14ac:dyDescent="0.25">
      <c r="A231" s="32" t="s">
        <v>406</v>
      </c>
      <c r="B231" s="62" t="s">
        <v>206</v>
      </c>
      <c r="C231" s="35" t="s">
        <v>133</v>
      </c>
      <c r="D231" s="116">
        <f>SB!D234+dot.!D226+'skol. lėšos'!D222+Likučiai!D224</f>
        <v>75.652999999999992</v>
      </c>
      <c r="E231" s="116">
        <f>SB!E234+dot.!E226+'skol. lėšos'!E222+Likučiai!E224</f>
        <v>64.453000000000003</v>
      </c>
      <c r="F231" s="116">
        <f>SB!F234+dot.!F226+'skol. lėšos'!F222+Likučiai!F224</f>
        <v>13.8</v>
      </c>
      <c r="G231" s="116">
        <f>SB!G234+dot.!G226+'skol. lėšos'!G222+Likučiai!G224</f>
        <v>11.2</v>
      </c>
    </row>
    <row r="232" spans="1:7" x14ac:dyDescent="0.25">
      <c r="A232" s="32" t="s">
        <v>407</v>
      </c>
      <c r="B232" s="94" t="s">
        <v>106</v>
      </c>
      <c r="C232" s="35" t="s">
        <v>135</v>
      </c>
      <c r="D232" s="116">
        <f>SB!D235+dot.!D227+'skol. lėšos'!D223+Likučiai!D225</f>
        <v>1077.019</v>
      </c>
      <c r="E232" s="116">
        <f>SB!E235+dot.!E227+'skol. lėšos'!E223+Likučiai!E225</f>
        <v>113.95</v>
      </c>
      <c r="F232" s="116">
        <f>SB!F235+dot.!F227+'skol. lėšos'!F223+Likučiai!F225</f>
        <v>2.61</v>
      </c>
      <c r="G232" s="116">
        <f>SB!G235+dot.!G227+'skol. lėšos'!G223+Likučiai!G225</f>
        <v>963.06900000000007</v>
      </c>
    </row>
    <row r="233" spans="1:7" ht="26.4" x14ac:dyDescent="0.25">
      <c r="A233" s="32" t="s">
        <v>408</v>
      </c>
      <c r="B233" s="62" t="s">
        <v>179</v>
      </c>
      <c r="C233" s="35" t="s">
        <v>136</v>
      </c>
      <c r="D233" s="116">
        <f>SB!D236+dot.!D228+'skol. lėšos'!D224+Likučiai!D226</f>
        <v>36.299999999999997</v>
      </c>
      <c r="E233" s="116">
        <f>SB!E236+dot.!E228+'skol. lėšos'!E224+Likučiai!E226</f>
        <v>24.3</v>
      </c>
      <c r="F233" s="116">
        <f>SB!F236+dot.!F228+'skol. lėšos'!F224+Likučiai!F226</f>
        <v>19.3</v>
      </c>
      <c r="G233" s="116">
        <f>SB!G236+dot.!G228+'skol. lėšos'!G224+Likučiai!G226</f>
        <v>12</v>
      </c>
    </row>
    <row r="234" spans="1:7" x14ac:dyDescent="0.25">
      <c r="A234" s="32" t="s">
        <v>416</v>
      </c>
      <c r="B234" s="62" t="s">
        <v>385</v>
      </c>
      <c r="C234" s="35" t="s">
        <v>175</v>
      </c>
      <c r="D234" s="116">
        <f>SB!D237+dot.!D229+'skol. lėšos'!D225+Likučiai!D227</f>
        <v>7.7</v>
      </c>
      <c r="E234" s="116">
        <f>SB!E237+dot.!E229+'skol. lėšos'!E225+Likučiai!E227</f>
        <v>7.7</v>
      </c>
      <c r="F234" s="116">
        <f>SB!F237+dot.!F229+'skol. lėšos'!F225+Likučiai!F227</f>
        <v>0</v>
      </c>
      <c r="G234" s="116">
        <f>SB!G237+dot.!G229+'skol. lėšos'!G225+Likučiai!G227</f>
        <v>0</v>
      </c>
    </row>
    <row r="235" spans="1:7" ht="18.75" customHeight="1" x14ac:dyDescent="0.25">
      <c r="A235" s="32" t="s">
        <v>409</v>
      </c>
      <c r="B235" s="174" t="s">
        <v>74</v>
      </c>
      <c r="C235" s="35" t="s">
        <v>131</v>
      </c>
      <c r="D235" s="116">
        <f>SB!D238+dot.!D230+'skol. lėšos'!D226+Likučiai!D228</f>
        <v>93.00200000000001</v>
      </c>
      <c r="E235" s="116">
        <f>SB!E238+dot.!E230+'skol. lėšos'!E226+Likučiai!E228</f>
        <v>92.201999999999998</v>
      </c>
      <c r="F235" s="116">
        <f>SB!F238+dot.!F230+'skol. lėšos'!F226+Likučiai!F228</f>
        <v>0</v>
      </c>
      <c r="G235" s="116">
        <f>SB!G238+dot.!G230+'skol. lėšos'!G226+Likučiai!G228</f>
        <v>0.8</v>
      </c>
    </row>
    <row r="236" spans="1:7" ht="18.75" customHeight="1" x14ac:dyDescent="0.25">
      <c r="A236" s="32" t="s">
        <v>410</v>
      </c>
      <c r="B236" s="174" t="s">
        <v>143</v>
      </c>
      <c r="C236" s="35" t="s">
        <v>33</v>
      </c>
      <c r="D236" s="116">
        <f>SB!D239+dot.!D231+'skol. lėšos'!D227+Likučiai!D229</f>
        <v>193</v>
      </c>
      <c r="E236" s="116">
        <f>SB!E239+dot.!E231+'skol. lėšos'!E227+Likučiai!E229</f>
        <v>193</v>
      </c>
      <c r="F236" s="116">
        <f>SB!F239+dot.!F231+'skol. lėšos'!F227+Likučiai!F229</f>
        <v>0</v>
      </c>
      <c r="G236" s="116">
        <f>SB!G239+dot.!G231+'skol. lėšos'!G227+Likučiai!G229</f>
        <v>0</v>
      </c>
    </row>
    <row r="237" spans="1:7" x14ac:dyDescent="0.25">
      <c r="A237" s="111" t="s">
        <v>411</v>
      </c>
      <c r="B237" s="174" t="s">
        <v>144</v>
      </c>
      <c r="C237" s="56" t="s">
        <v>433</v>
      </c>
      <c r="D237" s="116">
        <f>SB!D240+dot.!D232+'skol. lėšos'!D228+Likučiai!D230</f>
        <v>338.755</v>
      </c>
      <c r="E237" s="116">
        <f>SB!E240+dot.!E232+'skol. lėšos'!E228+Likučiai!E230</f>
        <v>20.178000000000001</v>
      </c>
      <c r="F237" s="116">
        <f>SB!F240+dot.!F232+'skol. lėšos'!F228+Likučiai!F230</f>
        <v>0</v>
      </c>
      <c r="G237" s="116">
        <f>SB!G240+dot.!G232+'skol. lėšos'!G228+Likučiai!G230</f>
        <v>318.577</v>
      </c>
    </row>
    <row r="238" spans="1:7" x14ac:dyDescent="0.25">
      <c r="A238" s="32" t="s">
        <v>324</v>
      </c>
      <c r="B238" s="35" t="s">
        <v>354</v>
      </c>
      <c r="C238" s="35"/>
      <c r="D238" s="116">
        <f>SB!D241+dot.!D233+'skol. lėšos'!D229+Likučiai!D231</f>
        <v>7959.3680000000013</v>
      </c>
      <c r="E238" s="116">
        <f>SB!E241+dot.!E233+'skol. lėšos'!E229+Likučiai!E231</f>
        <v>6497.9049999999997</v>
      </c>
      <c r="F238" s="116">
        <f>SB!F241+dot.!F233+'skol. lėšos'!F229+Likučiai!F231</f>
        <v>3946.7140000000013</v>
      </c>
      <c r="G238" s="116">
        <f>SB!G241+dot.!G233+'skol. lėšos'!G229+Likučiai!G231</f>
        <v>1461.463</v>
      </c>
    </row>
    <row r="239" spans="1:7" x14ac:dyDescent="0.25">
      <c r="A239" s="55"/>
      <c r="C239" s="55"/>
      <c r="D239" s="55"/>
      <c r="E239" s="55"/>
      <c r="F239" s="55"/>
      <c r="G239" s="55"/>
    </row>
  </sheetData>
  <mergeCells count="26">
    <mergeCell ref="E2:G2"/>
    <mergeCell ref="C143:C146"/>
    <mergeCell ref="C152:C153"/>
    <mergeCell ref="E11:E12"/>
    <mergeCell ref="E9:G9"/>
    <mergeCell ref="E10:F10"/>
    <mergeCell ref="F11:F12"/>
    <mergeCell ref="G10:G12"/>
    <mergeCell ref="A9:A12"/>
    <mergeCell ref="A6:G6"/>
    <mergeCell ref="B10:B12"/>
    <mergeCell ref="C9:C12"/>
    <mergeCell ref="D9:D12"/>
    <mergeCell ref="C222:C223"/>
    <mergeCell ref="C224:C226"/>
    <mergeCell ref="C217:C219"/>
    <mergeCell ref="D117:G117"/>
    <mergeCell ref="C15:C23"/>
    <mergeCell ref="C62:C63"/>
    <mergeCell ref="C127:C128"/>
    <mergeCell ref="C129:C132"/>
    <mergeCell ref="C201:C202"/>
    <mergeCell ref="C220:C221"/>
    <mergeCell ref="C188:C192"/>
    <mergeCell ref="C186:C187"/>
    <mergeCell ref="C171:C172"/>
  </mergeCells>
  <phoneticPr fontId="2" type="noConversion"/>
  <pageMargins left="0" right="0" top="0.39370078740157483" bottom="0.3937007874015748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L241"/>
  <sheetViews>
    <sheetView workbookViewId="0">
      <selection activeCell="F11" sqref="F11:F12"/>
    </sheetView>
  </sheetViews>
  <sheetFormatPr defaultColWidth="9.109375" defaultRowHeight="13.2" x14ac:dyDescent="0.25"/>
  <cols>
    <col min="1" max="1" width="9.109375" style="466"/>
    <col min="2" max="2" width="41.5546875" style="466" customWidth="1"/>
    <col min="3" max="3" width="7.109375" style="466" customWidth="1"/>
    <col min="4" max="4" width="9.6640625" style="466" customWidth="1"/>
    <col min="5" max="5" width="8.33203125" style="466" customWidth="1"/>
    <col min="6" max="6" width="11.5546875" style="466" customWidth="1"/>
    <col min="7" max="7" width="10.88671875" style="466" customWidth="1"/>
    <col min="8" max="8" width="6.44140625" style="467" customWidth="1"/>
    <col min="9" max="16384" width="9.109375" style="466"/>
  </cols>
  <sheetData>
    <row r="1" spans="1:8" x14ac:dyDescent="0.25">
      <c r="C1" s="471"/>
      <c r="D1" s="471"/>
      <c r="E1" s="494" t="s">
        <v>400</v>
      </c>
    </row>
    <row r="2" spans="1:8" x14ac:dyDescent="0.25">
      <c r="C2" s="426"/>
      <c r="D2" s="426"/>
      <c r="E2" s="915" t="s">
        <v>677</v>
      </c>
      <c r="F2" s="916"/>
      <c r="G2" s="916"/>
    </row>
    <row r="3" spans="1:8" x14ac:dyDescent="0.25">
      <c r="C3" s="471"/>
      <c r="D3" s="471"/>
      <c r="E3" s="426" t="s">
        <v>635</v>
      </c>
    </row>
    <row r="4" spans="1:8" x14ac:dyDescent="0.25">
      <c r="D4" s="426"/>
      <c r="E4" s="426" t="s">
        <v>236</v>
      </c>
      <c r="F4" s="426"/>
    </row>
    <row r="6" spans="1:8" x14ac:dyDescent="0.25">
      <c r="A6" s="832" t="s">
        <v>671</v>
      </c>
      <c r="B6" s="832"/>
      <c r="C6" s="832"/>
      <c r="D6" s="832"/>
      <c r="E6" s="832"/>
      <c r="F6" s="832"/>
      <c r="G6" s="832"/>
      <c r="H6" s="485"/>
    </row>
    <row r="7" spans="1:8" x14ac:dyDescent="0.25">
      <c r="A7" s="832" t="s">
        <v>297</v>
      </c>
      <c r="B7" s="832"/>
      <c r="C7" s="832"/>
      <c r="D7" s="832"/>
      <c r="E7" s="832"/>
      <c r="F7" s="832"/>
      <c r="G7" s="832"/>
      <c r="H7" s="496"/>
    </row>
    <row r="8" spans="1:8" x14ac:dyDescent="0.25">
      <c r="G8" s="466" t="s">
        <v>329</v>
      </c>
    </row>
    <row r="9" spans="1:8" ht="12.75" customHeight="1" x14ac:dyDescent="0.25">
      <c r="A9" s="917" t="s">
        <v>242</v>
      </c>
      <c r="B9" s="468"/>
      <c r="C9" s="906" t="s">
        <v>244</v>
      </c>
      <c r="D9" s="919" t="s">
        <v>0</v>
      </c>
      <c r="E9" s="905" t="s">
        <v>8</v>
      </c>
      <c r="F9" s="905"/>
      <c r="G9" s="905"/>
    </row>
    <row r="10" spans="1:8" ht="12.75" customHeight="1" x14ac:dyDescent="0.25">
      <c r="A10" s="917"/>
      <c r="B10" s="903" t="s">
        <v>110</v>
      </c>
      <c r="C10" s="918"/>
      <c r="D10" s="921"/>
      <c r="E10" s="905" t="s">
        <v>9</v>
      </c>
      <c r="F10" s="905"/>
      <c r="G10" s="902" t="s">
        <v>10</v>
      </c>
    </row>
    <row r="11" spans="1:8" ht="12.75" customHeight="1" x14ac:dyDescent="0.25">
      <c r="A11" s="917"/>
      <c r="B11" s="903"/>
      <c r="C11" s="918"/>
      <c r="D11" s="921"/>
      <c r="E11" s="919" t="s">
        <v>11</v>
      </c>
      <c r="F11" s="906" t="s">
        <v>218</v>
      </c>
      <c r="G11" s="902"/>
    </row>
    <row r="12" spans="1:8" ht="29.25" customHeight="1" x14ac:dyDescent="0.25">
      <c r="A12" s="917"/>
      <c r="B12" s="904"/>
      <c r="C12" s="907"/>
      <c r="D12" s="920"/>
      <c r="E12" s="920"/>
      <c r="F12" s="907"/>
      <c r="G12" s="902"/>
    </row>
    <row r="13" spans="1:8" x14ac:dyDescent="0.25">
      <c r="A13" s="241" t="s">
        <v>12</v>
      </c>
      <c r="B13" s="674" t="s">
        <v>1</v>
      </c>
      <c r="C13" s="469"/>
      <c r="D13" s="367">
        <f>E13+G13</f>
        <v>1570.3099999999997</v>
      </c>
      <c r="E13" s="370">
        <f>E14+E27+E41+E46+E54+E52+E56+E59+E62</f>
        <v>1494.1099999999997</v>
      </c>
      <c r="F13" s="370">
        <f>F14+F27+F41+F46+F54+F52+F56+F59+F62</f>
        <v>771.37</v>
      </c>
      <c r="G13" s="370">
        <f>G14+G27+G41+G46+G54+G52+G56+G59+G62</f>
        <v>76.2</v>
      </c>
    </row>
    <row r="14" spans="1:8" x14ac:dyDescent="0.25">
      <c r="A14" s="449" t="s">
        <v>13</v>
      </c>
      <c r="B14" s="470" t="s">
        <v>100</v>
      </c>
      <c r="C14" s="469" t="s">
        <v>130</v>
      </c>
      <c r="D14" s="370">
        <f>D15+D16+D17+D18+D19+D21+D22+D23+D24+D25+D20+D26</f>
        <v>239.25800000000001</v>
      </c>
      <c r="E14" s="370">
        <f>E15+E16+E17+E18+E19+E21+E22+E23+E24+E25+E20+E26</f>
        <v>239.25800000000001</v>
      </c>
      <c r="F14" s="370">
        <f>F15+F16+F17+F18+F19+F21+F22+F23+F24</f>
        <v>108.495</v>
      </c>
      <c r="G14" s="370">
        <f>G15+G16+G17+G18+G19+G21+G22+G23+G24</f>
        <v>0</v>
      </c>
    </row>
    <row r="15" spans="1:8" x14ac:dyDescent="0.25">
      <c r="A15" s="342" t="s">
        <v>148</v>
      </c>
      <c r="B15" s="471" t="s">
        <v>232</v>
      </c>
      <c r="C15" s="908"/>
      <c r="D15" s="372">
        <f t="shared" ref="D15:D38" si="0">E15+G15</f>
        <v>74.573999999999998</v>
      </c>
      <c r="E15" s="376">
        <v>74.573999999999998</v>
      </c>
      <c r="F15" s="376">
        <v>71.156000000000006</v>
      </c>
      <c r="G15" s="376">
        <v>0</v>
      </c>
    </row>
    <row r="16" spans="1:8" x14ac:dyDescent="0.25">
      <c r="A16" s="342" t="s">
        <v>149</v>
      </c>
      <c r="B16" s="471" t="s">
        <v>248</v>
      </c>
      <c r="C16" s="909"/>
      <c r="D16" s="372">
        <f t="shared" si="0"/>
        <v>18.571999999999999</v>
      </c>
      <c r="E16" s="376">
        <v>18.571999999999999</v>
      </c>
      <c r="F16" s="376">
        <v>17.495000000000001</v>
      </c>
      <c r="G16" s="376">
        <v>0</v>
      </c>
    </row>
    <row r="17" spans="1:10" x14ac:dyDescent="0.25">
      <c r="A17" s="342" t="s">
        <v>149</v>
      </c>
      <c r="B17" s="471" t="s">
        <v>233</v>
      </c>
      <c r="C17" s="909"/>
      <c r="D17" s="372">
        <f t="shared" si="0"/>
        <v>21.111999999999998</v>
      </c>
      <c r="E17" s="376">
        <v>21.111999999999998</v>
      </c>
      <c r="F17" s="376">
        <v>19.844000000000001</v>
      </c>
      <c r="G17" s="376">
        <v>0</v>
      </c>
    </row>
    <row r="18" spans="1:10" x14ac:dyDescent="0.25">
      <c r="A18" s="342" t="s">
        <v>150</v>
      </c>
      <c r="B18" s="426" t="s">
        <v>216</v>
      </c>
      <c r="C18" s="909"/>
      <c r="D18" s="372">
        <f t="shared" si="0"/>
        <v>11.2</v>
      </c>
      <c r="E18" s="376">
        <v>11.2</v>
      </c>
      <c r="F18" s="376">
        <v>0</v>
      </c>
      <c r="G18" s="376">
        <v>0</v>
      </c>
    </row>
    <row r="19" spans="1:10" x14ac:dyDescent="0.25">
      <c r="A19" s="342" t="s">
        <v>152</v>
      </c>
      <c r="B19" s="426" t="s">
        <v>337</v>
      </c>
      <c r="C19" s="909"/>
      <c r="D19" s="372">
        <f t="shared" si="0"/>
        <v>0</v>
      </c>
      <c r="E19" s="376">
        <v>0</v>
      </c>
      <c r="F19" s="376">
        <v>0</v>
      </c>
      <c r="G19" s="376">
        <v>0</v>
      </c>
    </row>
    <row r="20" spans="1:10" x14ac:dyDescent="0.25">
      <c r="A20" s="342" t="s">
        <v>152</v>
      </c>
      <c r="B20" s="426" t="s">
        <v>598</v>
      </c>
      <c r="C20" s="909"/>
      <c r="D20" s="372">
        <v>0</v>
      </c>
      <c r="E20" s="376">
        <v>0</v>
      </c>
      <c r="F20" s="376">
        <v>0</v>
      </c>
      <c r="G20" s="376">
        <v>0</v>
      </c>
    </row>
    <row r="21" spans="1:10" x14ac:dyDescent="0.25">
      <c r="A21" s="342" t="s">
        <v>151</v>
      </c>
      <c r="B21" s="426" t="s">
        <v>219</v>
      </c>
      <c r="C21" s="909"/>
      <c r="D21" s="372">
        <f t="shared" si="0"/>
        <v>21.8</v>
      </c>
      <c r="E21" s="376">
        <v>21.8</v>
      </c>
      <c r="F21" s="376">
        <v>0</v>
      </c>
      <c r="G21" s="376">
        <v>0</v>
      </c>
    </row>
    <row r="22" spans="1:10" x14ac:dyDescent="0.25">
      <c r="A22" s="342" t="s">
        <v>152</v>
      </c>
      <c r="B22" s="426" t="s">
        <v>77</v>
      </c>
      <c r="C22" s="909"/>
      <c r="D22" s="372">
        <f t="shared" si="0"/>
        <v>2.5</v>
      </c>
      <c r="E22" s="376">
        <v>2.5</v>
      </c>
      <c r="F22" s="376">
        <v>0</v>
      </c>
      <c r="G22" s="376">
        <v>0</v>
      </c>
    </row>
    <row r="23" spans="1:10" x14ac:dyDescent="0.25">
      <c r="A23" s="342" t="s">
        <v>153</v>
      </c>
      <c r="B23" s="426" t="s">
        <v>78</v>
      </c>
      <c r="C23" s="909"/>
      <c r="D23" s="372">
        <f t="shared" si="0"/>
        <v>15</v>
      </c>
      <c r="E23" s="376">
        <v>15</v>
      </c>
      <c r="F23" s="376">
        <v>0</v>
      </c>
      <c r="G23" s="376">
        <v>0</v>
      </c>
    </row>
    <row r="24" spans="1:10" x14ac:dyDescent="0.25">
      <c r="A24" s="342" t="s">
        <v>346</v>
      </c>
      <c r="B24" s="426" t="s">
        <v>556</v>
      </c>
      <c r="C24" s="499"/>
      <c r="D24" s="372">
        <f t="shared" si="0"/>
        <v>0</v>
      </c>
      <c r="E24" s="376">
        <v>0</v>
      </c>
      <c r="F24" s="376">
        <v>0</v>
      </c>
      <c r="G24" s="376">
        <v>0</v>
      </c>
    </row>
    <row r="25" spans="1:10" x14ac:dyDescent="0.25">
      <c r="A25" s="472" t="s">
        <v>544</v>
      </c>
      <c r="B25" s="426" t="s">
        <v>543</v>
      </c>
      <c r="C25" s="499"/>
      <c r="D25" s="371">
        <f>+E25+G25</f>
        <v>73.5</v>
      </c>
      <c r="E25" s="376">
        <v>73.5</v>
      </c>
      <c r="F25" s="376">
        <v>0</v>
      </c>
      <c r="G25" s="376">
        <v>0</v>
      </c>
    </row>
    <row r="26" spans="1:10" x14ac:dyDescent="0.25">
      <c r="A26" s="342" t="s">
        <v>239</v>
      </c>
      <c r="B26" s="702" t="s">
        <v>675</v>
      </c>
      <c r="C26" s="499"/>
      <c r="D26" s="371">
        <f>+E26+G26</f>
        <v>1</v>
      </c>
      <c r="E26" s="376">
        <v>1</v>
      </c>
      <c r="F26" s="376">
        <v>0</v>
      </c>
      <c r="G26" s="376">
        <v>0</v>
      </c>
    </row>
    <row r="27" spans="1:10" ht="43.5" customHeight="1" x14ac:dyDescent="0.25">
      <c r="A27" s="473" t="s">
        <v>14</v>
      </c>
      <c r="B27" s="500" t="s">
        <v>102</v>
      </c>
      <c r="C27" s="441" t="s">
        <v>134</v>
      </c>
      <c r="D27" s="366">
        <f>E27+G27</f>
        <v>916.88</v>
      </c>
      <c r="E27" s="501">
        <f>E28+E30+E31+E32+E33+E34+E35+E37+E29+E36+E39+E38+E40</f>
        <v>909.68</v>
      </c>
      <c r="F27" s="501">
        <f>F28+F30+F31+F32+F33+F35+F37+F29+F36+F39+F38+F40</f>
        <v>649.07500000000005</v>
      </c>
      <c r="G27" s="501">
        <f>G28+G30+G31+G32+G33+G35+G37+G29+G36+G39+G38+G40</f>
        <v>7.2</v>
      </c>
    </row>
    <row r="28" spans="1:10" x14ac:dyDescent="0.25">
      <c r="A28" s="474" t="s">
        <v>243</v>
      </c>
      <c r="B28" s="447" t="s">
        <v>231</v>
      </c>
      <c r="C28" s="502"/>
      <c r="D28" s="371">
        <f t="shared" si="0"/>
        <v>745.10200000000009</v>
      </c>
      <c r="E28" s="372">
        <v>737.90200000000004</v>
      </c>
      <c r="F28" s="373">
        <v>581.73500000000001</v>
      </c>
      <c r="G28" s="373">
        <v>7.2</v>
      </c>
      <c r="H28" s="897"/>
      <c r="I28" s="898"/>
      <c r="J28" s="898"/>
    </row>
    <row r="29" spans="1:10" x14ac:dyDescent="0.25">
      <c r="A29" s="474" t="s">
        <v>345</v>
      </c>
      <c r="B29" s="442" t="s">
        <v>230</v>
      </c>
      <c r="C29" s="503"/>
      <c r="D29" s="371">
        <f t="shared" si="0"/>
        <v>80.447999999999993</v>
      </c>
      <c r="E29" s="372">
        <v>80.447999999999993</v>
      </c>
      <c r="F29" s="373">
        <v>60.52</v>
      </c>
      <c r="G29" s="373">
        <v>0</v>
      </c>
    </row>
    <row r="30" spans="1:10" x14ac:dyDescent="0.25">
      <c r="A30" s="474" t="s">
        <v>346</v>
      </c>
      <c r="B30" s="442" t="s">
        <v>68</v>
      </c>
      <c r="C30" s="417"/>
      <c r="D30" s="371">
        <f t="shared" si="0"/>
        <v>3.1</v>
      </c>
      <c r="E30" s="372">
        <v>3.1</v>
      </c>
      <c r="F30" s="373">
        <v>0</v>
      </c>
      <c r="G30" s="373">
        <v>0</v>
      </c>
    </row>
    <row r="31" spans="1:10" x14ac:dyDescent="0.25">
      <c r="A31" s="474" t="s">
        <v>152</v>
      </c>
      <c r="B31" s="442" t="s">
        <v>161</v>
      </c>
      <c r="C31" s="417"/>
      <c r="D31" s="371">
        <f t="shared" si="0"/>
        <v>27.731000000000002</v>
      </c>
      <c r="E31" s="372">
        <v>27.731000000000002</v>
      </c>
      <c r="F31" s="373">
        <v>0</v>
      </c>
      <c r="G31" s="373">
        <v>0</v>
      </c>
    </row>
    <row r="32" spans="1:10" x14ac:dyDescent="0.25">
      <c r="A32" s="474" t="s">
        <v>156</v>
      </c>
      <c r="B32" s="504" t="s">
        <v>2</v>
      </c>
      <c r="C32" s="503"/>
      <c r="D32" s="371">
        <f t="shared" si="0"/>
        <v>10</v>
      </c>
      <c r="E32" s="372">
        <v>10</v>
      </c>
      <c r="F32" s="373">
        <v>0</v>
      </c>
      <c r="G32" s="373">
        <v>0</v>
      </c>
    </row>
    <row r="33" spans="1:10" x14ac:dyDescent="0.25">
      <c r="A33" s="474" t="s">
        <v>154</v>
      </c>
      <c r="B33" s="504" t="s">
        <v>73</v>
      </c>
      <c r="C33" s="503"/>
      <c r="D33" s="371">
        <f t="shared" si="0"/>
        <v>6.5</v>
      </c>
      <c r="E33" s="372">
        <v>6.5</v>
      </c>
      <c r="F33" s="373">
        <v>0</v>
      </c>
      <c r="G33" s="373">
        <v>0</v>
      </c>
    </row>
    <row r="34" spans="1:10" x14ac:dyDescent="0.25">
      <c r="A34" s="474" t="s">
        <v>152</v>
      </c>
      <c r="B34" s="504" t="s">
        <v>545</v>
      </c>
      <c r="C34" s="503"/>
      <c r="D34" s="371">
        <f t="shared" si="0"/>
        <v>3.5</v>
      </c>
      <c r="E34" s="374">
        <v>3.5</v>
      </c>
      <c r="F34" s="375">
        <v>0</v>
      </c>
      <c r="G34" s="373">
        <v>0</v>
      </c>
    </row>
    <row r="35" spans="1:10" x14ac:dyDescent="0.25">
      <c r="A35" s="474" t="s">
        <v>239</v>
      </c>
      <c r="B35" s="442" t="s">
        <v>3</v>
      </c>
      <c r="C35" s="417"/>
      <c r="D35" s="371">
        <f t="shared" si="0"/>
        <v>6.0069999999999997</v>
      </c>
      <c r="E35" s="374">
        <v>6.0069999999999997</v>
      </c>
      <c r="F35" s="375">
        <v>0</v>
      </c>
      <c r="G35" s="373">
        <v>0</v>
      </c>
    </row>
    <row r="36" spans="1:10" ht="15" customHeight="1" x14ac:dyDescent="0.25">
      <c r="A36" s="475" t="s">
        <v>307</v>
      </c>
      <c r="B36" s="505" t="s">
        <v>88</v>
      </c>
      <c r="C36" s="417"/>
      <c r="D36" s="371">
        <f t="shared" si="0"/>
        <v>0</v>
      </c>
      <c r="E36" s="374">
        <v>0</v>
      </c>
      <c r="F36" s="375">
        <v>0</v>
      </c>
      <c r="G36" s="373">
        <v>0</v>
      </c>
    </row>
    <row r="37" spans="1:10" ht="26.4" x14ac:dyDescent="0.25">
      <c r="A37" s="475" t="s">
        <v>346</v>
      </c>
      <c r="B37" s="506" t="s">
        <v>103</v>
      </c>
      <c r="C37" s="417"/>
      <c r="D37" s="371">
        <f t="shared" si="0"/>
        <v>6.92</v>
      </c>
      <c r="E37" s="373">
        <v>6.92</v>
      </c>
      <c r="F37" s="373">
        <v>6.82</v>
      </c>
      <c r="G37" s="373">
        <v>0</v>
      </c>
    </row>
    <row r="38" spans="1:10" x14ac:dyDescent="0.25">
      <c r="A38" s="475" t="s">
        <v>346</v>
      </c>
      <c r="B38" s="506" t="s">
        <v>401</v>
      </c>
      <c r="C38" s="417"/>
      <c r="D38" s="371">
        <f t="shared" si="0"/>
        <v>0</v>
      </c>
      <c r="E38" s="376">
        <v>0</v>
      </c>
      <c r="F38" s="376">
        <v>0</v>
      </c>
      <c r="G38" s="376">
        <v>0</v>
      </c>
      <c r="H38" s="897"/>
      <c r="I38" s="899"/>
      <c r="J38" s="899"/>
    </row>
    <row r="39" spans="1:10" ht="26.4" x14ac:dyDescent="0.25">
      <c r="A39" s="475" t="s">
        <v>313</v>
      </c>
      <c r="B39" s="506" t="s">
        <v>312</v>
      </c>
      <c r="C39" s="417"/>
      <c r="D39" s="371">
        <f>E39+G39</f>
        <v>17.571999999999999</v>
      </c>
      <c r="E39" s="376">
        <v>17.571999999999999</v>
      </c>
      <c r="F39" s="376">
        <v>0</v>
      </c>
      <c r="G39" s="376">
        <v>0</v>
      </c>
    </row>
    <row r="40" spans="1:10" ht="26.4" x14ac:dyDescent="0.25">
      <c r="A40" s="475"/>
      <c r="B40" s="506" t="s">
        <v>434</v>
      </c>
      <c r="C40" s="417"/>
      <c r="D40" s="371">
        <f>E40+G40</f>
        <v>10</v>
      </c>
      <c r="E40" s="376">
        <v>10</v>
      </c>
      <c r="F40" s="376">
        <v>0</v>
      </c>
      <c r="G40" s="376">
        <v>0</v>
      </c>
    </row>
    <row r="41" spans="1:10" ht="30.75" customHeight="1" x14ac:dyDescent="0.25">
      <c r="A41" s="241" t="s">
        <v>15</v>
      </c>
      <c r="B41" s="507" t="s">
        <v>206</v>
      </c>
      <c r="C41" s="508" t="s">
        <v>133</v>
      </c>
      <c r="D41" s="509">
        <f>D42+D44+D43+D45</f>
        <v>17.600000000000001</v>
      </c>
      <c r="E41" s="509">
        <f>E42+E44+E43+E45</f>
        <v>17.600000000000001</v>
      </c>
      <c r="F41" s="509">
        <f>F42+F44+F43+F45</f>
        <v>13.8</v>
      </c>
      <c r="G41" s="510">
        <f>G42+G44+G43+G45</f>
        <v>0</v>
      </c>
    </row>
    <row r="42" spans="1:10" x14ac:dyDescent="0.25">
      <c r="A42" s="342" t="s">
        <v>157</v>
      </c>
      <c r="B42" s="476" t="s">
        <v>414</v>
      </c>
      <c r="C42" s="508"/>
      <c r="D42" s="371">
        <f>E42+G42</f>
        <v>14</v>
      </c>
      <c r="E42" s="372">
        <v>14</v>
      </c>
      <c r="F42" s="373">
        <v>13.8</v>
      </c>
      <c r="G42" s="373">
        <v>0</v>
      </c>
    </row>
    <row r="43" spans="1:10" x14ac:dyDescent="0.25">
      <c r="A43" s="342" t="s">
        <v>158</v>
      </c>
      <c r="B43" s="476" t="s">
        <v>142</v>
      </c>
      <c r="C43" s="477"/>
      <c r="D43" s="371">
        <f>E43+G43</f>
        <v>3.6</v>
      </c>
      <c r="E43" s="372">
        <v>3.6</v>
      </c>
      <c r="F43" s="373">
        <v>0</v>
      </c>
      <c r="G43" s="373">
        <v>0</v>
      </c>
    </row>
    <row r="44" spans="1:10" x14ac:dyDescent="0.25">
      <c r="A44" s="342" t="s">
        <v>159</v>
      </c>
      <c r="B44" s="426" t="s">
        <v>75</v>
      </c>
      <c r="C44" s="477"/>
      <c r="D44" s="371">
        <f>E44+G44</f>
        <v>0</v>
      </c>
      <c r="E44" s="373">
        <v>0</v>
      </c>
      <c r="F44" s="373">
        <v>0</v>
      </c>
      <c r="G44" s="373">
        <v>0</v>
      </c>
    </row>
    <row r="45" spans="1:10" x14ac:dyDescent="0.25">
      <c r="A45" s="342" t="s">
        <v>147</v>
      </c>
      <c r="B45" s="426" t="s">
        <v>303</v>
      </c>
      <c r="C45" s="478"/>
      <c r="D45" s="371">
        <f>E45+G45</f>
        <v>0</v>
      </c>
      <c r="E45" s="250">
        <v>0</v>
      </c>
      <c r="F45" s="250">
        <v>0</v>
      </c>
      <c r="G45" s="250">
        <v>0</v>
      </c>
    </row>
    <row r="46" spans="1:10" x14ac:dyDescent="0.25">
      <c r="A46" s="241" t="s">
        <v>16</v>
      </c>
      <c r="B46" s="479" t="s">
        <v>106</v>
      </c>
      <c r="C46" s="477" t="s">
        <v>135</v>
      </c>
      <c r="D46" s="366">
        <f>D47+D48+D49+D51+D50</f>
        <v>177.8</v>
      </c>
      <c r="E46" s="366">
        <f>E47+E48+E49+E51+E50</f>
        <v>111.3</v>
      </c>
      <c r="F46" s="511">
        <f>F47+F48+F49+F51</f>
        <v>0</v>
      </c>
      <c r="G46" s="511">
        <f>G47+G48+G49+G51</f>
        <v>66.5</v>
      </c>
    </row>
    <row r="47" spans="1:10" x14ac:dyDescent="0.25">
      <c r="A47" s="342" t="s">
        <v>147</v>
      </c>
      <c r="B47" s="426" t="s">
        <v>69</v>
      </c>
      <c r="C47" s="508"/>
      <c r="D47" s="371">
        <f>E47+G47</f>
        <v>4</v>
      </c>
      <c r="E47" s="372">
        <v>4</v>
      </c>
      <c r="F47" s="372">
        <v>0</v>
      </c>
      <c r="G47" s="372">
        <v>0</v>
      </c>
    </row>
    <row r="48" spans="1:10" x14ac:dyDescent="0.25">
      <c r="A48" s="342" t="s">
        <v>147</v>
      </c>
      <c r="B48" s="426" t="s">
        <v>76</v>
      </c>
      <c r="C48" s="477"/>
      <c r="D48" s="371">
        <f>E48+G48</f>
        <v>45</v>
      </c>
      <c r="E48" s="372">
        <v>45</v>
      </c>
      <c r="F48" s="372">
        <v>0</v>
      </c>
      <c r="G48" s="372">
        <v>0</v>
      </c>
    </row>
    <row r="49" spans="1:7" x14ac:dyDescent="0.25">
      <c r="A49" s="342" t="s">
        <v>147</v>
      </c>
      <c r="B49" s="426" t="s">
        <v>432</v>
      </c>
      <c r="C49" s="477"/>
      <c r="D49" s="699">
        <f>E49+G49</f>
        <v>108.5</v>
      </c>
      <c r="E49" s="700">
        <v>42</v>
      </c>
      <c r="F49" s="700">
        <v>0</v>
      </c>
      <c r="G49" s="700">
        <v>66.5</v>
      </c>
    </row>
    <row r="50" spans="1:7" x14ac:dyDescent="0.25">
      <c r="A50" s="342" t="s">
        <v>147</v>
      </c>
      <c r="B50" s="426" t="s">
        <v>340</v>
      </c>
      <c r="C50" s="477"/>
      <c r="D50" s="371">
        <f>E50+G50</f>
        <v>0</v>
      </c>
      <c r="E50" s="372">
        <v>0</v>
      </c>
      <c r="F50" s="371">
        <v>0</v>
      </c>
      <c r="G50" s="372">
        <v>0</v>
      </c>
    </row>
    <row r="51" spans="1:7" x14ac:dyDescent="0.25">
      <c r="A51" s="342" t="s">
        <v>333</v>
      </c>
      <c r="B51" s="426" t="s">
        <v>334</v>
      </c>
      <c r="C51" s="478"/>
      <c r="D51" s="371">
        <f>E51+G51</f>
        <v>20.3</v>
      </c>
      <c r="E51" s="372">
        <v>20.3</v>
      </c>
      <c r="F51" s="371">
        <v>0</v>
      </c>
      <c r="G51" s="371">
        <v>0</v>
      </c>
    </row>
    <row r="52" spans="1:7" ht="26.4" x14ac:dyDescent="0.25">
      <c r="A52" s="241" t="s">
        <v>70</v>
      </c>
      <c r="B52" s="235" t="s">
        <v>179</v>
      </c>
      <c r="C52" s="478" t="s">
        <v>136</v>
      </c>
      <c r="D52" s="366">
        <f>D53</f>
        <v>4</v>
      </c>
      <c r="E52" s="366">
        <f>E53</f>
        <v>4</v>
      </c>
      <c r="F52" s="366">
        <f>F53</f>
        <v>0</v>
      </c>
      <c r="G52" s="366">
        <f>G53</f>
        <v>0</v>
      </c>
    </row>
    <row r="53" spans="1:7" x14ac:dyDescent="0.25">
      <c r="A53" s="342" t="s">
        <v>147</v>
      </c>
      <c r="B53" s="426" t="s">
        <v>69</v>
      </c>
      <c r="C53" s="478"/>
      <c r="D53" s="371">
        <f>E53+G53</f>
        <v>4</v>
      </c>
      <c r="E53" s="372">
        <v>4</v>
      </c>
      <c r="F53" s="372">
        <v>0</v>
      </c>
      <c r="G53" s="372">
        <v>0</v>
      </c>
    </row>
    <row r="54" spans="1:7" x14ac:dyDescent="0.25">
      <c r="A54" s="241" t="s">
        <v>128</v>
      </c>
      <c r="B54" s="512" t="s">
        <v>127</v>
      </c>
      <c r="C54" s="470" t="s">
        <v>131</v>
      </c>
      <c r="D54" s="366">
        <f>E54+G54</f>
        <v>29.8</v>
      </c>
      <c r="E54" s="367">
        <f>E55</f>
        <v>29.8</v>
      </c>
      <c r="F54" s="367">
        <f>F55</f>
        <v>0</v>
      </c>
      <c r="G54" s="367">
        <f>G55</f>
        <v>0</v>
      </c>
    </row>
    <row r="55" spans="1:7" x14ac:dyDescent="0.25">
      <c r="A55" s="342" t="s">
        <v>309</v>
      </c>
      <c r="B55" s="466" t="s">
        <v>105</v>
      </c>
      <c r="C55" s="508"/>
      <c r="D55" s="372">
        <f>E55+G55</f>
        <v>29.8</v>
      </c>
      <c r="E55" s="372">
        <v>29.8</v>
      </c>
      <c r="F55" s="373">
        <v>0</v>
      </c>
      <c r="G55" s="513">
        <v>0</v>
      </c>
    </row>
    <row r="56" spans="1:7" ht="26.4" x14ac:dyDescent="0.25">
      <c r="A56" s="241" t="s">
        <v>139</v>
      </c>
      <c r="B56" s="235" t="s">
        <v>143</v>
      </c>
      <c r="C56" s="470" t="s">
        <v>33</v>
      </c>
      <c r="D56" s="366">
        <f>D57+D58</f>
        <v>177.072</v>
      </c>
      <c r="E56" s="366">
        <f>E57+E58</f>
        <v>177.072</v>
      </c>
      <c r="F56" s="366">
        <f>F57+F58</f>
        <v>0</v>
      </c>
      <c r="G56" s="366">
        <f>G57+G58</f>
        <v>0</v>
      </c>
    </row>
    <row r="57" spans="1:7" x14ac:dyDescent="0.25">
      <c r="A57" s="342" t="s">
        <v>310</v>
      </c>
      <c r="B57" s="466" t="s">
        <v>108</v>
      </c>
      <c r="C57" s="478"/>
      <c r="D57" s="371">
        <f>E57</f>
        <v>174.072</v>
      </c>
      <c r="E57" s="371">
        <v>174.072</v>
      </c>
      <c r="F57" s="372">
        <v>0</v>
      </c>
      <c r="G57" s="373">
        <v>0</v>
      </c>
    </row>
    <row r="58" spans="1:7" ht="16.5" customHeight="1" x14ac:dyDescent="0.25">
      <c r="A58" s="342" t="s">
        <v>310</v>
      </c>
      <c r="B58" s="514" t="s">
        <v>351</v>
      </c>
      <c r="C58" s="478"/>
      <c r="D58" s="371">
        <f>E58+G58</f>
        <v>3</v>
      </c>
      <c r="E58" s="371">
        <v>3</v>
      </c>
      <c r="F58" s="372">
        <v>0</v>
      </c>
      <c r="G58" s="373">
        <v>0</v>
      </c>
    </row>
    <row r="59" spans="1:7" x14ac:dyDescent="0.25">
      <c r="A59" s="241" t="s">
        <v>145</v>
      </c>
      <c r="B59" s="470" t="s">
        <v>144</v>
      </c>
      <c r="C59" s="478" t="s">
        <v>433</v>
      </c>
      <c r="D59" s="366">
        <f>D60+D61</f>
        <v>2.9</v>
      </c>
      <c r="E59" s="366">
        <f>E60+E61</f>
        <v>0.4</v>
      </c>
      <c r="F59" s="367">
        <f>F60+F61</f>
        <v>0</v>
      </c>
      <c r="G59" s="367">
        <f>G60+G61</f>
        <v>2.5</v>
      </c>
    </row>
    <row r="60" spans="1:7" x14ac:dyDescent="0.25">
      <c r="A60" s="342" t="s">
        <v>311</v>
      </c>
      <c r="B60" s="515" t="s">
        <v>71</v>
      </c>
      <c r="C60" s="516"/>
      <c r="D60" s="371">
        <f>E60+G60</f>
        <v>0.4</v>
      </c>
      <c r="E60" s="372">
        <v>0.4</v>
      </c>
      <c r="F60" s="373">
        <v>0</v>
      </c>
      <c r="G60" s="373">
        <v>0</v>
      </c>
    </row>
    <row r="61" spans="1:7" x14ac:dyDescent="0.25">
      <c r="A61" s="342" t="s">
        <v>155</v>
      </c>
      <c r="B61" s="515" t="s">
        <v>72</v>
      </c>
      <c r="C61" s="516"/>
      <c r="D61" s="371">
        <f>E61+G61</f>
        <v>2.5</v>
      </c>
      <c r="E61" s="372">
        <v>0</v>
      </c>
      <c r="F61" s="373">
        <v>0</v>
      </c>
      <c r="G61" s="373">
        <v>2.5</v>
      </c>
    </row>
    <row r="62" spans="1:7" x14ac:dyDescent="0.25">
      <c r="A62" s="241" t="s">
        <v>177</v>
      </c>
      <c r="B62" s="517" t="s">
        <v>385</v>
      </c>
      <c r="C62" s="910" t="s">
        <v>175</v>
      </c>
      <c r="D62" s="366">
        <f>D63</f>
        <v>5</v>
      </c>
      <c r="E62" s="366">
        <f>E63</f>
        <v>5</v>
      </c>
      <c r="F62" s="366">
        <f>F63</f>
        <v>0</v>
      </c>
      <c r="G62" s="366">
        <f>G63</f>
        <v>0</v>
      </c>
    </row>
    <row r="63" spans="1:7" x14ac:dyDescent="0.25">
      <c r="A63" s="342" t="s">
        <v>178</v>
      </c>
      <c r="B63" s="518" t="s">
        <v>412</v>
      </c>
      <c r="C63" s="912"/>
      <c r="D63" s="371">
        <f>E63+G63</f>
        <v>5</v>
      </c>
      <c r="E63" s="372">
        <v>5</v>
      </c>
      <c r="F63" s="373">
        <v>0</v>
      </c>
      <c r="G63" s="373">
        <v>0</v>
      </c>
    </row>
    <row r="64" spans="1:7" x14ac:dyDescent="0.25">
      <c r="A64" s="241" t="s">
        <v>17</v>
      </c>
      <c r="B64" s="684" t="s">
        <v>215</v>
      </c>
      <c r="C64" s="470"/>
      <c r="D64" s="367">
        <f>D65</f>
        <v>53.658999999999999</v>
      </c>
      <c r="E64" s="367">
        <f>E65</f>
        <v>53.658999999999999</v>
      </c>
      <c r="F64" s="367">
        <f>F65</f>
        <v>50.121000000000002</v>
      </c>
      <c r="G64" s="367">
        <f>G65</f>
        <v>0</v>
      </c>
    </row>
    <row r="65" spans="1:12" ht="27" customHeight="1" x14ac:dyDescent="0.25">
      <c r="A65" s="241" t="s">
        <v>18</v>
      </c>
      <c r="B65" s="520" t="s">
        <v>102</v>
      </c>
      <c r="C65" s="508" t="s">
        <v>134</v>
      </c>
      <c r="D65" s="372">
        <f t="shared" ref="D65:D70" si="1">E65+G65</f>
        <v>53.658999999999999</v>
      </c>
      <c r="E65" s="372">
        <v>53.658999999999999</v>
      </c>
      <c r="F65" s="373">
        <v>50.121000000000002</v>
      </c>
      <c r="G65" s="373">
        <v>0</v>
      </c>
    </row>
    <row r="66" spans="1:12" ht="26.4" x14ac:dyDescent="0.25">
      <c r="A66" s="241" t="s">
        <v>19</v>
      </c>
      <c r="B66" s="683" t="s">
        <v>431</v>
      </c>
      <c r="C66" s="521"/>
      <c r="D66" s="368">
        <f>E66+G66</f>
        <v>552.73499999999979</v>
      </c>
      <c r="E66" s="367">
        <f>+E67+E94</f>
        <v>552.73499999999979</v>
      </c>
      <c r="F66" s="367">
        <f>+F67+F94</f>
        <v>51.498000000000005</v>
      </c>
      <c r="G66" s="367">
        <f>+G67+G94</f>
        <v>0</v>
      </c>
      <c r="H66" s="439"/>
      <c r="I66" s="480"/>
      <c r="J66" s="480"/>
      <c r="K66" s="476"/>
      <c r="L66" s="476"/>
    </row>
    <row r="67" spans="1:12" ht="30" customHeight="1" x14ac:dyDescent="0.25">
      <c r="A67" s="241" t="s">
        <v>20</v>
      </c>
      <c r="B67" s="235" t="s">
        <v>101</v>
      </c>
      <c r="C67" s="441" t="s">
        <v>132</v>
      </c>
      <c r="D67" s="368">
        <f>E67+G67</f>
        <v>547.68499999999983</v>
      </c>
      <c r="E67" s="369">
        <f>E68+E69+E70+E71+E78+E79+E80+E81+E82+E83+E84+E85+E86+E87+E88+E90+E77+E91+E93</f>
        <v>547.68499999999983</v>
      </c>
      <c r="F67" s="369">
        <f>F68+F69+F70+F71+F78+F79+F80+F81+F82+F83+F84+F85+F86+F87+F88+F90+F77</f>
        <v>46.548000000000002</v>
      </c>
      <c r="G67" s="369">
        <f>G68+G69+G70+G71+G78+G79+G80+G81+G82+G83+G84+G85+G86+G87+G88+G90+G77+G91+G93</f>
        <v>0</v>
      </c>
      <c r="H67" s="439"/>
      <c r="I67" s="480"/>
      <c r="J67" s="480"/>
      <c r="K67" s="476"/>
      <c r="L67" s="476"/>
    </row>
    <row r="68" spans="1:12" x14ac:dyDescent="0.25">
      <c r="A68" s="474" t="s">
        <v>235</v>
      </c>
      <c r="B68" s="444" t="s">
        <v>79</v>
      </c>
      <c r="C68" s="521"/>
      <c r="D68" s="379">
        <f t="shared" si="1"/>
        <v>10.6</v>
      </c>
      <c r="E68" s="372">
        <v>10.6</v>
      </c>
      <c r="F68" s="373">
        <v>0</v>
      </c>
      <c r="G68" s="373">
        <v>0</v>
      </c>
      <c r="H68" s="439"/>
      <c r="I68" s="480"/>
      <c r="J68" s="480"/>
      <c r="K68" s="476"/>
      <c r="L68" s="476"/>
    </row>
    <row r="69" spans="1:12" ht="26.4" x14ac:dyDescent="0.25">
      <c r="A69" s="474" t="s">
        <v>212</v>
      </c>
      <c r="B69" s="522" t="s">
        <v>220</v>
      </c>
      <c r="C69" s="523"/>
      <c r="D69" s="379">
        <f t="shared" si="1"/>
        <v>1</v>
      </c>
      <c r="E69" s="372">
        <v>1</v>
      </c>
      <c r="F69" s="373">
        <v>0</v>
      </c>
      <c r="G69" s="373">
        <v>0</v>
      </c>
      <c r="H69" s="439"/>
      <c r="I69" s="480"/>
      <c r="J69" s="480"/>
      <c r="K69" s="481"/>
      <c r="L69" s="476"/>
    </row>
    <row r="70" spans="1:12" x14ac:dyDescent="0.25">
      <c r="A70" s="474" t="s">
        <v>213</v>
      </c>
      <c r="B70" s="444" t="s">
        <v>253</v>
      </c>
      <c r="C70" s="442"/>
      <c r="D70" s="379">
        <f t="shared" si="1"/>
        <v>5</v>
      </c>
      <c r="E70" s="372">
        <v>5</v>
      </c>
      <c r="F70" s="373">
        <v>0</v>
      </c>
      <c r="G70" s="373">
        <v>0</v>
      </c>
      <c r="H70" s="426"/>
      <c r="I70" s="480"/>
      <c r="J70" s="480"/>
      <c r="K70" s="480"/>
      <c r="L70" s="480"/>
    </row>
    <row r="71" spans="1:12" x14ac:dyDescent="0.25">
      <c r="A71" s="482"/>
      <c r="B71" s="524" t="s">
        <v>138</v>
      </c>
      <c r="C71" s="442"/>
      <c r="D71" s="380">
        <f>E71+G71</f>
        <v>137</v>
      </c>
      <c r="E71" s="378">
        <f>+E72+E73+E74+E75+E76</f>
        <v>137</v>
      </c>
      <c r="F71" s="378">
        <f t="shared" ref="F71:G71" si="2">+F72+F73+F74+F75+F76</f>
        <v>0</v>
      </c>
      <c r="G71" s="378">
        <f t="shared" si="2"/>
        <v>0</v>
      </c>
      <c r="H71" s="426"/>
      <c r="L71" s="480"/>
    </row>
    <row r="72" spans="1:12" x14ac:dyDescent="0.25">
      <c r="A72" s="474" t="s">
        <v>214</v>
      </c>
      <c r="B72" s="525" t="s">
        <v>350</v>
      </c>
      <c r="C72" s="526"/>
      <c r="D72" s="527">
        <f t="shared" ref="D72:D95" si="3">E72+G72</f>
        <v>15</v>
      </c>
      <c r="E72" s="527">
        <v>15</v>
      </c>
      <c r="F72" s="527">
        <v>0</v>
      </c>
      <c r="G72" s="527">
        <v>0</v>
      </c>
      <c r="H72" s="426"/>
      <c r="I72" s="480"/>
      <c r="J72" s="480"/>
      <c r="K72" s="480"/>
      <c r="L72" s="480"/>
    </row>
    <row r="73" spans="1:12" x14ac:dyDescent="0.25">
      <c r="A73" s="474" t="s">
        <v>211</v>
      </c>
      <c r="B73" s="525" t="s">
        <v>84</v>
      </c>
      <c r="C73" s="504"/>
      <c r="D73" s="527">
        <f t="shared" si="3"/>
        <v>15</v>
      </c>
      <c r="E73" s="528">
        <v>15</v>
      </c>
      <c r="F73" s="498">
        <v>0</v>
      </c>
      <c r="G73" s="498">
        <v>0</v>
      </c>
      <c r="H73" s="426"/>
      <c r="I73" s="480"/>
      <c r="J73" s="480"/>
      <c r="K73" s="476"/>
      <c r="L73" s="476"/>
    </row>
    <row r="74" spans="1:12" x14ac:dyDescent="0.25">
      <c r="A74" s="342" t="s">
        <v>212</v>
      </c>
      <c r="B74" s="529" t="s">
        <v>81</v>
      </c>
      <c r="C74" s="504"/>
      <c r="D74" s="527">
        <f t="shared" ref="D74:D79" si="4">E74+G74</f>
        <v>40</v>
      </c>
      <c r="E74" s="528">
        <v>40</v>
      </c>
      <c r="F74" s="498">
        <v>0</v>
      </c>
      <c r="G74" s="498">
        <v>0</v>
      </c>
      <c r="H74" s="426"/>
      <c r="I74" s="480"/>
      <c r="J74" s="480"/>
      <c r="K74" s="480"/>
      <c r="L74" s="480"/>
    </row>
    <row r="75" spans="1:12" x14ac:dyDescent="0.25">
      <c r="A75" s="342" t="s">
        <v>213</v>
      </c>
      <c r="B75" s="529" t="s">
        <v>82</v>
      </c>
      <c r="C75" s="442"/>
      <c r="D75" s="527">
        <f t="shared" si="4"/>
        <v>25</v>
      </c>
      <c r="E75" s="528">
        <v>25</v>
      </c>
      <c r="F75" s="498">
        <v>0</v>
      </c>
      <c r="G75" s="498">
        <v>0</v>
      </c>
    </row>
    <row r="76" spans="1:12" x14ac:dyDescent="0.25">
      <c r="A76" s="342" t="s">
        <v>213</v>
      </c>
      <c r="B76" s="529" t="s">
        <v>83</v>
      </c>
      <c r="C76" s="442"/>
      <c r="D76" s="527">
        <f t="shared" si="4"/>
        <v>42</v>
      </c>
      <c r="E76" s="528">
        <v>42</v>
      </c>
      <c r="F76" s="498">
        <v>0</v>
      </c>
      <c r="G76" s="498">
        <v>0</v>
      </c>
    </row>
    <row r="77" spans="1:12" ht="26.4" x14ac:dyDescent="0.25">
      <c r="A77" s="342" t="s">
        <v>213</v>
      </c>
      <c r="B77" s="530" t="s">
        <v>647</v>
      </c>
      <c r="C77" s="442"/>
      <c r="D77" s="527">
        <f t="shared" si="4"/>
        <v>0</v>
      </c>
      <c r="E77" s="528">
        <v>0</v>
      </c>
      <c r="F77" s="498">
        <v>0</v>
      </c>
      <c r="G77" s="498">
        <v>0</v>
      </c>
    </row>
    <row r="78" spans="1:12" x14ac:dyDescent="0.25">
      <c r="A78" s="474" t="s">
        <v>209</v>
      </c>
      <c r="B78" s="444" t="s">
        <v>326</v>
      </c>
      <c r="C78" s="442"/>
      <c r="D78" s="371">
        <f t="shared" si="4"/>
        <v>0</v>
      </c>
      <c r="E78" s="372">
        <v>0</v>
      </c>
      <c r="F78" s="373">
        <v>0</v>
      </c>
      <c r="G78" s="498">
        <v>0</v>
      </c>
    </row>
    <row r="79" spans="1:12" x14ac:dyDescent="0.25">
      <c r="A79" s="474" t="s">
        <v>209</v>
      </c>
      <c r="B79" s="444" t="s">
        <v>537</v>
      </c>
      <c r="C79" s="442"/>
      <c r="D79" s="371">
        <f t="shared" si="4"/>
        <v>2.2000000000000002</v>
      </c>
      <c r="E79" s="372">
        <v>2.2000000000000002</v>
      </c>
      <c r="F79" s="373">
        <v>0</v>
      </c>
      <c r="G79" s="373">
        <v>0</v>
      </c>
    </row>
    <row r="80" spans="1:12" x14ac:dyDescent="0.25">
      <c r="A80" s="474" t="s">
        <v>209</v>
      </c>
      <c r="B80" s="444" t="s">
        <v>238</v>
      </c>
      <c r="C80" s="442"/>
      <c r="D80" s="371">
        <f t="shared" si="3"/>
        <v>17</v>
      </c>
      <c r="E80" s="372">
        <v>17</v>
      </c>
      <c r="F80" s="373">
        <v>0</v>
      </c>
      <c r="G80" s="373">
        <v>0</v>
      </c>
    </row>
    <row r="81" spans="1:10" x14ac:dyDescent="0.25">
      <c r="A81" s="474" t="s">
        <v>209</v>
      </c>
      <c r="B81" s="444" t="s">
        <v>538</v>
      </c>
      <c r="C81" s="442"/>
      <c r="D81" s="371">
        <f>E81+G81</f>
        <v>36</v>
      </c>
      <c r="E81" s="372">
        <v>36</v>
      </c>
      <c r="F81" s="373">
        <v>0</v>
      </c>
      <c r="G81" s="373">
        <v>0</v>
      </c>
      <c r="H81" s="483"/>
    </row>
    <row r="82" spans="1:10" x14ac:dyDescent="0.25">
      <c r="A82" s="474" t="s">
        <v>209</v>
      </c>
      <c r="B82" s="444" t="s">
        <v>539</v>
      </c>
      <c r="C82" s="442"/>
      <c r="D82" s="371">
        <f t="shared" si="3"/>
        <v>3.5</v>
      </c>
      <c r="E82" s="372">
        <v>3.5</v>
      </c>
      <c r="F82" s="373">
        <v>0</v>
      </c>
      <c r="G82" s="373">
        <v>0</v>
      </c>
      <c r="H82" s="483"/>
    </row>
    <row r="83" spans="1:10" ht="15.75" customHeight="1" x14ac:dyDescent="0.25">
      <c r="A83" s="474" t="s">
        <v>209</v>
      </c>
      <c r="B83" s="444" t="s">
        <v>325</v>
      </c>
      <c r="C83" s="442"/>
      <c r="D83" s="371">
        <f t="shared" si="3"/>
        <v>55</v>
      </c>
      <c r="E83" s="372">
        <v>55</v>
      </c>
      <c r="F83" s="373">
        <v>0</v>
      </c>
      <c r="G83" s="373">
        <v>0</v>
      </c>
      <c r="H83" s="483"/>
    </row>
    <row r="84" spans="1:10" x14ac:dyDescent="0.25">
      <c r="A84" s="474" t="s">
        <v>210</v>
      </c>
      <c r="B84" s="444" t="s">
        <v>80</v>
      </c>
      <c r="C84" s="531"/>
      <c r="D84" s="371">
        <f t="shared" si="3"/>
        <v>25</v>
      </c>
      <c r="E84" s="372">
        <v>25</v>
      </c>
      <c r="F84" s="373">
        <v>0</v>
      </c>
      <c r="G84" s="373">
        <v>0</v>
      </c>
      <c r="H84" s="483"/>
    </row>
    <row r="85" spans="1:10" x14ac:dyDescent="0.25">
      <c r="A85" s="474" t="s">
        <v>210</v>
      </c>
      <c r="B85" s="444" t="s">
        <v>85</v>
      </c>
      <c r="C85" s="442"/>
      <c r="D85" s="371">
        <f t="shared" si="3"/>
        <v>5</v>
      </c>
      <c r="E85" s="372">
        <v>5</v>
      </c>
      <c r="F85" s="373">
        <v>0</v>
      </c>
      <c r="G85" s="373">
        <v>0</v>
      </c>
      <c r="H85" s="484"/>
      <c r="I85" s="485"/>
      <c r="J85" s="485"/>
    </row>
    <row r="86" spans="1:10" x14ac:dyDescent="0.25">
      <c r="A86" s="474" t="s">
        <v>210</v>
      </c>
      <c r="B86" s="444" t="s">
        <v>234</v>
      </c>
      <c r="C86" s="442"/>
      <c r="D86" s="371">
        <f t="shared" si="3"/>
        <v>172.785</v>
      </c>
      <c r="E86" s="372">
        <v>172.785</v>
      </c>
      <c r="F86" s="373">
        <v>0</v>
      </c>
      <c r="G86" s="373">
        <v>0</v>
      </c>
    </row>
    <row r="87" spans="1:10" x14ac:dyDescent="0.25">
      <c r="A87" s="474" t="s">
        <v>210</v>
      </c>
      <c r="B87" s="444" t="s">
        <v>240</v>
      </c>
      <c r="C87" s="442"/>
      <c r="D87" s="371">
        <f t="shared" si="3"/>
        <v>47.3</v>
      </c>
      <c r="E87" s="372">
        <v>47.3</v>
      </c>
      <c r="F87" s="373">
        <v>46.548000000000002</v>
      </c>
      <c r="G87" s="373">
        <v>0</v>
      </c>
    </row>
    <row r="88" spans="1:10" x14ac:dyDescent="0.25">
      <c r="A88" s="474" t="s">
        <v>160</v>
      </c>
      <c r="B88" s="444" t="s">
        <v>86</v>
      </c>
      <c r="C88" s="442"/>
      <c r="D88" s="371">
        <f t="shared" si="3"/>
        <v>28.3</v>
      </c>
      <c r="E88" s="372">
        <v>28.3</v>
      </c>
      <c r="F88" s="373">
        <v>0</v>
      </c>
      <c r="G88" s="373">
        <v>0</v>
      </c>
      <c r="H88" s="466"/>
    </row>
    <row r="89" spans="1:10" x14ac:dyDescent="0.25">
      <c r="A89" s="474"/>
      <c r="B89" s="444" t="s">
        <v>639</v>
      </c>
      <c r="C89" s="442"/>
      <c r="D89" s="371">
        <f t="shared" si="3"/>
        <v>0</v>
      </c>
      <c r="E89" s="372">
        <v>0</v>
      </c>
      <c r="F89" s="373">
        <v>0</v>
      </c>
      <c r="G89" s="373">
        <v>0</v>
      </c>
      <c r="H89" s="466"/>
    </row>
    <row r="90" spans="1:10" ht="26.4" x14ac:dyDescent="0.25">
      <c r="A90" s="474" t="s">
        <v>390</v>
      </c>
      <c r="B90" s="522" t="s">
        <v>536</v>
      </c>
      <c r="C90" s="448"/>
      <c r="D90" s="371">
        <f t="shared" si="3"/>
        <v>2</v>
      </c>
      <c r="E90" s="372">
        <v>2</v>
      </c>
      <c r="F90" s="373">
        <v>0</v>
      </c>
      <c r="G90" s="373">
        <v>0</v>
      </c>
      <c r="H90" s="466"/>
    </row>
    <row r="91" spans="1:10" ht="26.4" x14ac:dyDescent="0.25">
      <c r="A91" s="474"/>
      <c r="B91" s="532" t="s">
        <v>535</v>
      </c>
      <c r="C91" s="448"/>
      <c r="D91" s="371">
        <f t="shared" si="3"/>
        <v>0</v>
      </c>
      <c r="E91" s="372">
        <v>0</v>
      </c>
      <c r="F91" s="373">
        <v>0</v>
      </c>
      <c r="G91" s="373">
        <v>0</v>
      </c>
      <c r="H91" s="466"/>
    </row>
    <row r="92" spans="1:10" ht="39.6" x14ac:dyDescent="0.25">
      <c r="A92" s="474"/>
      <c r="B92" s="697" t="s">
        <v>638</v>
      </c>
      <c r="C92" s="448"/>
      <c r="D92" s="371">
        <f>+E92+G92</f>
        <v>0</v>
      </c>
      <c r="E92" s="372">
        <v>0</v>
      </c>
      <c r="F92" s="373">
        <v>0</v>
      </c>
      <c r="G92" s="373">
        <v>0</v>
      </c>
      <c r="H92" s="466"/>
    </row>
    <row r="93" spans="1:10" x14ac:dyDescent="0.25">
      <c r="A93" s="474"/>
      <c r="B93" s="522" t="s">
        <v>561</v>
      </c>
      <c r="C93" s="448"/>
      <c r="D93" s="371">
        <f>E93+G93</f>
        <v>0</v>
      </c>
      <c r="E93" s="372">
        <v>0</v>
      </c>
      <c r="F93" s="373">
        <v>0</v>
      </c>
      <c r="G93" s="373">
        <v>0</v>
      </c>
      <c r="H93" s="466"/>
    </row>
    <row r="94" spans="1:10" ht="38.25" customHeight="1" x14ac:dyDescent="0.25">
      <c r="A94" s="486" t="s">
        <v>546</v>
      </c>
      <c r="B94" s="235" t="s">
        <v>102</v>
      </c>
      <c r="C94" s="913" t="s">
        <v>134</v>
      </c>
      <c r="D94" s="366">
        <f t="shared" si="3"/>
        <v>5.05</v>
      </c>
      <c r="E94" s="367">
        <f>+E95</f>
        <v>5.05</v>
      </c>
      <c r="F94" s="367">
        <f>+F95</f>
        <v>4.95</v>
      </c>
      <c r="G94" s="341">
        <v>0</v>
      </c>
      <c r="H94" s="466"/>
    </row>
    <row r="95" spans="1:10" x14ac:dyDescent="0.25">
      <c r="A95" s="474" t="s">
        <v>346</v>
      </c>
      <c r="B95" s="532" t="s">
        <v>401</v>
      </c>
      <c r="C95" s="914"/>
      <c r="D95" s="371">
        <f t="shared" si="3"/>
        <v>5.05</v>
      </c>
      <c r="E95" s="372">
        <v>5.05</v>
      </c>
      <c r="F95" s="373">
        <v>4.95</v>
      </c>
      <c r="G95" s="373">
        <v>0</v>
      </c>
      <c r="H95" s="466"/>
    </row>
    <row r="96" spans="1:10" ht="14.25" customHeight="1" x14ac:dyDescent="0.25">
      <c r="A96" s="486" t="s">
        <v>21</v>
      </c>
      <c r="B96" s="628" t="s">
        <v>348</v>
      </c>
      <c r="C96" s="533"/>
      <c r="D96" s="534"/>
      <c r="E96" s="534"/>
      <c r="F96" s="535"/>
      <c r="G96" s="536"/>
    </row>
    <row r="97" spans="1:7" x14ac:dyDescent="0.25">
      <c r="A97" s="486" t="s">
        <v>23</v>
      </c>
      <c r="B97" s="470" t="s">
        <v>100</v>
      </c>
      <c r="C97" s="479" t="s">
        <v>130</v>
      </c>
      <c r="D97" s="367">
        <f>E97+G97</f>
        <v>440.03500000000003</v>
      </c>
      <c r="E97" s="368">
        <f>E98</f>
        <v>432.53500000000003</v>
      </c>
      <c r="F97" s="368">
        <f>F98</f>
        <v>384.39699999999999</v>
      </c>
      <c r="G97" s="367">
        <f>G98</f>
        <v>7.5</v>
      </c>
    </row>
    <row r="98" spans="1:7" x14ac:dyDescent="0.25">
      <c r="A98" s="342" t="s">
        <v>300</v>
      </c>
      <c r="B98" s="442" t="s">
        <v>252</v>
      </c>
      <c r="C98" s="405"/>
      <c r="D98" s="371">
        <f>E98+G98</f>
        <v>440.03500000000003</v>
      </c>
      <c r="E98" s="372">
        <v>432.53500000000003</v>
      </c>
      <c r="F98" s="373">
        <v>384.39699999999999</v>
      </c>
      <c r="G98" s="250">
        <v>7.5</v>
      </c>
    </row>
    <row r="99" spans="1:7" ht="26.4" x14ac:dyDescent="0.25">
      <c r="A99" s="241" t="s">
        <v>24</v>
      </c>
      <c r="B99" s="678" t="s">
        <v>241</v>
      </c>
      <c r="C99" s="479"/>
      <c r="D99" s="534"/>
      <c r="E99" s="551"/>
      <c r="F99" s="550"/>
      <c r="G99" s="536"/>
    </row>
    <row r="100" spans="1:7" x14ac:dyDescent="0.25">
      <c r="A100" s="241" t="s">
        <v>25</v>
      </c>
      <c r="B100" s="470" t="s">
        <v>100</v>
      </c>
      <c r="C100" s="479" t="s">
        <v>130</v>
      </c>
      <c r="D100" s="367">
        <f>E100+G100</f>
        <v>311.221</v>
      </c>
      <c r="E100" s="367">
        <f>E101</f>
        <v>306.89600000000002</v>
      </c>
      <c r="F100" s="367">
        <f>F101</f>
        <v>266.90300000000002</v>
      </c>
      <c r="G100" s="367">
        <f>G101</f>
        <v>4.3250000000000002</v>
      </c>
    </row>
    <row r="101" spans="1:7" x14ac:dyDescent="0.25">
      <c r="A101" s="342" t="s">
        <v>301</v>
      </c>
      <c r="B101" s="442" t="s">
        <v>252</v>
      </c>
      <c r="C101" s="405"/>
      <c r="D101" s="372">
        <f>E101+G101</f>
        <v>311.221</v>
      </c>
      <c r="E101" s="372">
        <v>306.89600000000002</v>
      </c>
      <c r="F101" s="373">
        <v>266.90300000000002</v>
      </c>
      <c r="G101" s="373">
        <v>4.3250000000000002</v>
      </c>
    </row>
    <row r="102" spans="1:7" x14ac:dyDescent="0.25">
      <c r="A102" s="241" t="s">
        <v>26</v>
      </c>
      <c r="B102" s="628" t="s">
        <v>388</v>
      </c>
      <c r="C102" s="479"/>
      <c r="D102" s="537"/>
      <c r="E102" s="537"/>
      <c r="F102" s="536"/>
      <c r="G102" s="536"/>
    </row>
    <row r="103" spans="1:7" x14ac:dyDescent="0.25">
      <c r="A103" s="342" t="s">
        <v>27</v>
      </c>
      <c r="B103" s="519" t="s">
        <v>100</v>
      </c>
      <c r="C103" s="479" t="s">
        <v>130</v>
      </c>
      <c r="D103" s="367">
        <f>E103+G103</f>
        <v>554.66599999999994</v>
      </c>
      <c r="E103" s="367">
        <f>E104</f>
        <v>550.86599999999999</v>
      </c>
      <c r="F103" s="367">
        <f>F104</f>
        <v>366.45499999999998</v>
      </c>
      <c r="G103" s="367">
        <f>G104</f>
        <v>3.8</v>
      </c>
    </row>
    <row r="104" spans="1:7" x14ac:dyDescent="0.25">
      <c r="A104" s="342" t="s">
        <v>239</v>
      </c>
      <c r="B104" s="405" t="s">
        <v>221</v>
      </c>
      <c r="C104" s="479"/>
      <c r="D104" s="372">
        <f>E104+G104</f>
        <v>554.66599999999994</v>
      </c>
      <c r="E104" s="372">
        <v>550.86599999999999</v>
      </c>
      <c r="F104" s="373">
        <v>366.45499999999998</v>
      </c>
      <c r="G104" s="373">
        <v>3.8</v>
      </c>
    </row>
    <row r="105" spans="1:7" ht="13.5" customHeight="1" x14ac:dyDescent="0.25">
      <c r="A105" s="241" t="s">
        <v>28</v>
      </c>
      <c r="B105" s="628" t="s">
        <v>396</v>
      </c>
      <c r="C105" s="479"/>
      <c r="D105" s="537"/>
      <c r="E105" s="537"/>
      <c r="F105" s="536"/>
      <c r="G105" s="538"/>
    </row>
    <row r="106" spans="1:7" x14ac:dyDescent="0.25">
      <c r="A106" s="241" t="s">
        <v>29</v>
      </c>
      <c r="B106" s="519" t="s">
        <v>100</v>
      </c>
      <c r="C106" s="479" t="s">
        <v>130</v>
      </c>
      <c r="D106" s="367">
        <f>E106+G106</f>
        <v>465.738</v>
      </c>
      <c r="E106" s="367">
        <f>E107</f>
        <v>446.19</v>
      </c>
      <c r="F106" s="367">
        <f>F107</f>
        <v>329.71800000000002</v>
      </c>
      <c r="G106" s="367">
        <f>G107</f>
        <v>19.547999999999998</v>
      </c>
    </row>
    <row r="107" spans="1:7" x14ac:dyDescent="0.25">
      <c r="A107" s="342" t="s">
        <v>239</v>
      </c>
      <c r="B107" s="442" t="s">
        <v>252</v>
      </c>
      <c r="C107" s="479"/>
      <c r="D107" s="372">
        <f>E107+G107</f>
        <v>465.738</v>
      </c>
      <c r="E107" s="372">
        <v>446.19</v>
      </c>
      <c r="F107" s="373">
        <v>329.71800000000002</v>
      </c>
      <c r="G107" s="373">
        <v>19.547999999999998</v>
      </c>
    </row>
    <row r="108" spans="1:7" x14ac:dyDescent="0.25">
      <c r="A108" s="241" t="s">
        <v>30</v>
      </c>
      <c r="B108" s="679" t="s">
        <v>4</v>
      </c>
      <c r="C108" s="479"/>
      <c r="D108" s="537"/>
      <c r="E108" s="537"/>
      <c r="F108" s="536"/>
      <c r="G108" s="536"/>
    </row>
    <row r="109" spans="1:7" x14ac:dyDescent="0.25">
      <c r="A109" s="241" t="s">
        <v>31</v>
      </c>
      <c r="B109" s="470" t="s">
        <v>100</v>
      </c>
      <c r="C109" s="479" t="s">
        <v>130</v>
      </c>
      <c r="D109" s="367">
        <f>E109+G109</f>
        <v>146.65899999999999</v>
      </c>
      <c r="E109" s="367">
        <f>E110</f>
        <v>146.65899999999999</v>
      </c>
      <c r="F109" s="367">
        <f>F110</f>
        <v>109.47199999999999</v>
      </c>
      <c r="G109" s="367">
        <f>G110</f>
        <v>0</v>
      </c>
    </row>
    <row r="110" spans="1:7" x14ac:dyDescent="0.25">
      <c r="A110" s="342" t="s">
        <v>302</v>
      </c>
      <c r="B110" s="442" t="s">
        <v>252</v>
      </c>
      <c r="C110" s="479"/>
      <c r="D110" s="372">
        <f>E110+G110</f>
        <v>146.65899999999999</v>
      </c>
      <c r="E110" s="372">
        <v>146.65899999999999</v>
      </c>
      <c r="F110" s="373">
        <v>109.47199999999999</v>
      </c>
      <c r="G110" s="373">
        <v>0</v>
      </c>
    </row>
    <row r="111" spans="1:7" ht="13.5" customHeight="1" x14ac:dyDescent="0.25">
      <c r="A111" s="241" t="s">
        <v>33</v>
      </c>
      <c r="B111" s="679" t="s">
        <v>353</v>
      </c>
      <c r="C111" s="628"/>
      <c r="D111" s="680"/>
      <c r="E111" s="680"/>
      <c r="F111" s="681"/>
      <c r="G111" s="681"/>
    </row>
    <row r="112" spans="1:7" x14ac:dyDescent="0.25">
      <c r="A112" s="241" t="s">
        <v>34</v>
      </c>
      <c r="B112" s="682" t="s">
        <v>100</v>
      </c>
      <c r="C112" s="628" t="s">
        <v>130</v>
      </c>
      <c r="D112" s="627">
        <f>E112+G112</f>
        <v>1167.0630000000001</v>
      </c>
      <c r="E112" s="627">
        <f>E113</f>
        <v>1143.7150000000001</v>
      </c>
      <c r="F112" s="627">
        <f>F113</f>
        <v>805.64499999999998</v>
      </c>
      <c r="G112" s="627">
        <f>G113</f>
        <v>23.347999999999999</v>
      </c>
    </row>
    <row r="113" spans="1:7" x14ac:dyDescent="0.25">
      <c r="A113" s="342"/>
      <c r="B113" s="442" t="s">
        <v>252</v>
      </c>
      <c r="C113" s="479"/>
      <c r="D113" s="372">
        <f>E113+G113</f>
        <v>1167.0630000000001</v>
      </c>
      <c r="E113" s="372">
        <f>E104+E107+E110</f>
        <v>1143.7150000000001</v>
      </c>
      <c r="F113" s="372">
        <f>F104+F107+F110</f>
        <v>805.64499999999998</v>
      </c>
      <c r="G113" s="372">
        <f>G104+G107+G110</f>
        <v>23.347999999999999</v>
      </c>
    </row>
    <row r="114" spans="1:7" x14ac:dyDescent="0.25">
      <c r="A114" s="241" t="s">
        <v>35</v>
      </c>
      <c r="B114" s="628" t="s">
        <v>5</v>
      </c>
      <c r="C114" s="416"/>
      <c r="D114" s="367">
        <f t="shared" ref="D114:G115" si="5">D115</f>
        <v>174.84300000000002</v>
      </c>
      <c r="E114" s="367">
        <f t="shared" si="5"/>
        <v>170.94300000000001</v>
      </c>
      <c r="F114" s="367">
        <f t="shared" si="5"/>
        <v>125.22799999999999</v>
      </c>
      <c r="G114" s="367">
        <f t="shared" si="5"/>
        <v>3.9</v>
      </c>
    </row>
    <row r="115" spans="1:7" x14ac:dyDescent="0.25">
      <c r="A115" s="241" t="s">
        <v>36</v>
      </c>
      <c r="B115" s="470" t="s">
        <v>100</v>
      </c>
      <c r="C115" s="416" t="s">
        <v>130</v>
      </c>
      <c r="D115" s="367">
        <f t="shared" si="5"/>
        <v>174.84300000000002</v>
      </c>
      <c r="E115" s="367">
        <f t="shared" si="5"/>
        <v>170.94300000000001</v>
      </c>
      <c r="F115" s="367">
        <f t="shared" si="5"/>
        <v>125.22799999999999</v>
      </c>
      <c r="G115" s="367">
        <f t="shared" si="5"/>
        <v>3.9</v>
      </c>
    </row>
    <row r="116" spans="1:7" x14ac:dyDescent="0.25">
      <c r="A116" s="342" t="s">
        <v>304</v>
      </c>
      <c r="B116" s="442" t="s">
        <v>252</v>
      </c>
      <c r="C116" s="416"/>
      <c r="D116" s="372">
        <f>E116+G116</f>
        <v>174.84300000000002</v>
      </c>
      <c r="E116" s="372">
        <v>170.94300000000001</v>
      </c>
      <c r="F116" s="373">
        <v>125.22799999999999</v>
      </c>
      <c r="G116" s="373">
        <v>3.9</v>
      </c>
    </row>
    <row r="117" spans="1:7" x14ac:dyDescent="0.25">
      <c r="A117" s="241" t="s">
        <v>37</v>
      </c>
      <c r="B117" s="628" t="s">
        <v>44</v>
      </c>
      <c r="C117" s="416"/>
      <c r="D117" s="537"/>
      <c r="E117" s="537"/>
      <c r="F117" s="536"/>
      <c r="G117" s="536"/>
    </row>
    <row r="118" spans="1:7" x14ac:dyDescent="0.25">
      <c r="A118" s="342" t="s">
        <v>38</v>
      </c>
      <c r="B118" s="469" t="s">
        <v>100</v>
      </c>
      <c r="C118" s="416" t="s">
        <v>130</v>
      </c>
      <c r="D118" s="367">
        <f>D119</f>
        <v>329.54700000000003</v>
      </c>
      <c r="E118" s="367">
        <f>E119</f>
        <v>329.54700000000003</v>
      </c>
      <c r="F118" s="367">
        <f>F119</f>
        <v>244.1</v>
      </c>
      <c r="G118" s="367">
        <f>G119</f>
        <v>0</v>
      </c>
    </row>
    <row r="119" spans="1:7" x14ac:dyDescent="0.25">
      <c r="A119" s="342" t="s">
        <v>305</v>
      </c>
      <c r="B119" s="442" t="s">
        <v>252</v>
      </c>
      <c r="C119" s="420"/>
      <c r="D119" s="372">
        <f>E119+G119</f>
        <v>329.54700000000003</v>
      </c>
      <c r="E119" s="372">
        <v>329.54700000000003</v>
      </c>
      <c r="F119" s="373">
        <v>244.1</v>
      </c>
      <c r="G119" s="373">
        <v>0</v>
      </c>
    </row>
    <row r="120" spans="1:7" ht="26.4" x14ac:dyDescent="0.25">
      <c r="A120" s="241" t="s">
        <v>39</v>
      </c>
      <c r="B120" s="678" t="s">
        <v>295</v>
      </c>
      <c r="C120" s="416"/>
      <c r="D120" s="537"/>
      <c r="E120" s="537"/>
      <c r="F120" s="536"/>
      <c r="G120" s="536"/>
    </row>
    <row r="121" spans="1:7" x14ac:dyDescent="0.25">
      <c r="A121" s="241" t="s">
        <v>40</v>
      </c>
      <c r="B121" s="470" t="s">
        <v>100</v>
      </c>
      <c r="C121" s="416" t="s">
        <v>130</v>
      </c>
      <c r="D121" s="367">
        <f>D122</f>
        <v>206.34399999999999</v>
      </c>
      <c r="E121" s="367">
        <f>E122</f>
        <v>190.744</v>
      </c>
      <c r="F121" s="367">
        <f>F122</f>
        <v>165.33799999999999</v>
      </c>
      <c r="G121" s="367">
        <f>G122</f>
        <v>15.6</v>
      </c>
    </row>
    <row r="122" spans="1:7" x14ac:dyDescent="0.25">
      <c r="A122" s="342" t="s">
        <v>306</v>
      </c>
      <c r="B122" s="442" t="s">
        <v>252</v>
      </c>
      <c r="C122" s="420"/>
      <c r="D122" s="372">
        <f>E122+G122</f>
        <v>206.34399999999999</v>
      </c>
      <c r="E122" s="372">
        <v>190.744</v>
      </c>
      <c r="F122" s="373">
        <v>165.33799999999999</v>
      </c>
      <c r="G122" s="373">
        <v>15.6</v>
      </c>
    </row>
    <row r="123" spans="1:7" x14ac:dyDescent="0.25">
      <c r="A123" s="241" t="s">
        <v>41</v>
      </c>
      <c r="B123" s="628" t="s">
        <v>50</v>
      </c>
      <c r="C123" s="479"/>
      <c r="D123" s="367">
        <f>D124+D129+D135</f>
        <v>76.599999999999994</v>
      </c>
      <c r="E123" s="367">
        <f>E124+E129+E135+E127+E133</f>
        <v>76.599999999999994</v>
      </c>
      <c r="F123" s="367">
        <f>F124+F129+F135+F127+F133</f>
        <v>49.2</v>
      </c>
      <c r="G123" s="367">
        <f>G124+G129+G135+G127+G133</f>
        <v>0</v>
      </c>
    </row>
    <row r="124" spans="1:7" x14ac:dyDescent="0.25">
      <c r="A124" s="241" t="s">
        <v>42</v>
      </c>
      <c r="B124" s="470" t="s">
        <v>100</v>
      </c>
      <c r="C124" s="479" t="s">
        <v>130</v>
      </c>
      <c r="D124" s="367">
        <f>D125+D126</f>
        <v>2.7</v>
      </c>
      <c r="E124" s="367">
        <f>E125+E126</f>
        <v>2.7</v>
      </c>
      <c r="F124" s="367">
        <f>F125+F126</f>
        <v>0</v>
      </c>
      <c r="G124" s="367">
        <f>G125+G126</f>
        <v>0</v>
      </c>
    </row>
    <row r="125" spans="1:7" x14ac:dyDescent="0.25">
      <c r="A125" s="342" t="s">
        <v>306</v>
      </c>
      <c r="B125" s="447" t="s">
        <v>89</v>
      </c>
      <c r="C125" s="521"/>
      <c r="D125" s="372">
        <f>E125+G125</f>
        <v>1.4</v>
      </c>
      <c r="E125" s="372">
        <v>1.4</v>
      </c>
      <c r="F125" s="373">
        <v>0</v>
      </c>
      <c r="G125" s="373">
        <v>0</v>
      </c>
    </row>
    <row r="126" spans="1:7" x14ac:dyDescent="0.25">
      <c r="A126" s="342" t="s">
        <v>315</v>
      </c>
      <c r="B126" s="539" t="s">
        <v>115</v>
      </c>
      <c r="C126" s="533"/>
      <c r="D126" s="372">
        <f>E126+G126</f>
        <v>1.3</v>
      </c>
      <c r="E126" s="372">
        <v>1.3</v>
      </c>
      <c r="F126" s="373">
        <v>0</v>
      </c>
      <c r="G126" s="373">
        <v>0</v>
      </c>
    </row>
    <row r="127" spans="1:7" ht="26.4" x14ac:dyDescent="0.25">
      <c r="A127" s="241" t="s">
        <v>222</v>
      </c>
      <c r="B127" s="500" t="s">
        <v>101</v>
      </c>
      <c r="C127" s="910" t="s">
        <v>132</v>
      </c>
      <c r="D127" s="367">
        <f>E127+G127</f>
        <v>0</v>
      </c>
      <c r="E127" s="367">
        <f>E128</f>
        <v>0</v>
      </c>
      <c r="F127" s="367">
        <f>F128</f>
        <v>0</v>
      </c>
      <c r="G127" s="367">
        <f>G128</f>
        <v>0</v>
      </c>
    </row>
    <row r="128" spans="1:7" x14ac:dyDescent="0.25">
      <c r="A128" s="342" t="s">
        <v>364</v>
      </c>
      <c r="B128" s="444" t="s">
        <v>326</v>
      </c>
      <c r="C128" s="911"/>
      <c r="D128" s="372">
        <f>E128+G128</f>
        <v>0</v>
      </c>
      <c r="E128" s="372">
        <v>0</v>
      </c>
      <c r="F128" s="373">
        <v>0</v>
      </c>
      <c r="G128" s="373">
        <v>0</v>
      </c>
    </row>
    <row r="129" spans="1:7" ht="39.6" x14ac:dyDescent="0.25">
      <c r="A129" s="241" t="s">
        <v>294</v>
      </c>
      <c r="B129" s="443" t="s">
        <v>102</v>
      </c>
      <c r="C129" s="910" t="s">
        <v>134</v>
      </c>
      <c r="D129" s="367">
        <f>D130+D131+D132</f>
        <v>72.399999999999991</v>
      </c>
      <c r="E129" s="367">
        <f>E130+E131+E132</f>
        <v>72.399999999999991</v>
      </c>
      <c r="F129" s="367">
        <f>F130+F131+F132</f>
        <v>49.2</v>
      </c>
      <c r="G129" s="367">
        <f>G130+G131+G132</f>
        <v>0</v>
      </c>
    </row>
    <row r="130" spans="1:7" x14ac:dyDescent="0.25">
      <c r="A130" s="342" t="s">
        <v>243</v>
      </c>
      <c r="B130" s="447" t="s">
        <v>87</v>
      </c>
      <c r="C130" s="912"/>
      <c r="D130" s="372">
        <f t="shared" ref="D130:D136" si="6">E130+G130</f>
        <v>54.5</v>
      </c>
      <c r="E130" s="372">
        <v>54.5</v>
      </c>
      <c r="F130" s="373">
        <v>41.1</v>
      </c>
      <c r="G130" s="373">
        <v>0</v>
      </c>
    </row>
    <row r="131" spans="1:7" x14ac:dyDescent="0.25">
      <c r="A131" s="342" t="s">
        <v>307</v>
      </c>
      <c r="B131" s="448" t="s">
        <v>88</v>
      </c>
      <c r="C131" s="912"/>
      <c r="D131" s="372">
        <f t="shared" si="6"/>
        <v>16.8</v>
      </c>
      <c r="E131" s="372">
        <v>16.8</v>
      </c>
      <c r="F131" s="373">
        <v>8.1</v>
      </c>
      <c r="G131" s="373">
        <v>0</v>
      </c>
    </row>
    <row r="132" spans="1:7" x14ac:dyDescent="0.25">
      <c r="A132" s="342" t="s">
        <v>308</v>
      </c>
      <c r="B132" s="448" t="s">
        <v>90</v>
      </c>
      <c r="C132" s="911"/>
      <c r="D132" s="373">
        <f t="shared" si="6"/>
        <v>1.1000000000000001</v>
      </c>
      <c r="E132" s="372">
        <v>1.1000000000000001</v>
      </c>
      <c r="F132" s="373">
        <v>0</v>
      </c>
      <c r="G132" s="373">
        <v>0</v>
      </c>
    </row>
    <row r="133" spans="1:7" ht="26.4" x14ac:dyDescent="0.25">
      <c r="A133" s="241" t="s">
        <v>347</v>
      </c>
      <c r="B133" s="235" t="s">
        <v>179</v>
      </c>
      <c r="C133" s="479" t="s">
        <v>136</v>
      </c>
      <c r="D133" s="341">
        <f t="shared" si="6"/>
        <v>0</v>
      </c>
      <c r="E133" s="367">
        <f>E134</f>
        <v>0</v>
      </c>
      <c r="F133" s="367">
        <f>F134</f>
        <v>0</v>
      </c>
      <c r="G133" s="367">
        <f>G134</f>
        <v>0</v>
      </c>
    </row>
    <row r="134" spans="1:7" x14ac:dyDescent="0.25">
      <c r="A134" s="342" t="s">
        <v>355</v>
      </c>
      <c r="B134" s="444" t="s">
        <v>356</v>
      </c>
      <c r="C134" s="405"/>
      <c r="D134" s="373">
        <f t="shared" si="6"/>
        <v>0</v>
      </c>
      <c r="E134" s="372">
        <v>0</v>
      </c>
      <c r="F134" s="373">
        <v>0</v>
      </c>
      <c r="G134" s="373">
        <v>0</v>
      </c>
    </row>
    <row r="135" spans="1:7" x14ac:dyDescent="0.25">
      <c r="A135" s="241" t="s">
        <v>357</v>
      </c>
      <c r="B135" s="479" t="s">
        <v>74</v>
      </c>
      <c r="C135" s="479" t="s">
        <v>131</v>
      </c>
      <c r="D135" s="341">
        <f t="shared" si="6"/>
        <v>1.5</v>
      </c>
      <c r="E135" s="341">
        <f>E136</f>
        <v>1.5</v>
      </c>
      <c r="F135" s="341">
        <f>F136</f>
        <v>0</v>
      </c>
      <c r="G135" s="341">
        <f>G136</f>
        <v>0</v>
      </c>
    </row>
    <row r="136" spans="1:7" x14ac:dyDescent="0.25">
      <c r="A136" s="342" t="s">
        <v>309</v>
      </c>
      <c r="B136" s="426" t="s">
        <v>105</v>
      </c>
      <c r="C136" s="479"/>
      <c r="D136" s="373">
        <f t="shared" si="6"/>
        <v>1.5</v>
      </c>
      <c r="E136" s="373">
        <v>1.5</v>
      </c>
      <c r="F136" s="373">
        <v>0</v>
      </c>
      <c r="G136" s="373">
        <v>0</v>
      </c>
    </row>
    <row r="137" spans="1:7" x14ac:dyDescent="0.25">
      <c r="A137" s="241" t="s">
        <v>43</v>
      </c>
      <c r="B137" s="628" t="s">
        <v>55</v>
      </c>
      <c r="C137" s="479"/>
      <c r="D137" s="367">
        <f>D138+D143+D149</f>
        <v>95.7</v>
      </c>
      <c r="E137" s="341">
        <f>E138+E143+E149+E147+E141</f>
        <v>95.7</v>
      </c>
      <c r="F137" s="341">
        <f>F138+F143+F149+F147+F141</f>
        <v>72.150000000000006</v>
      </c>
      <c r="G137" s="341">
        <f>G138+G143+G149+G147+G141</f>
        <v>0</v>
      </c>
    </row>
    <row r="138" spans="1:7" x14ac:dyDescent="0.25">
      <c r="A138" s="412" t="s">
        <v>45</v>
      </c>
      <c r="B138" s="470" t="s">
        <v>100</v>
      </c>
      <c r="C138" s="479" t="s">
        <v>130</v>
      </c>
      <c r="D138" s="367">
        <f>D139+D140</f>
        <v>2.8</v>
      </c>
      <c r="E138" s="367">
        <f>E139+E140</f>
        <v>2.8</v>
      </c>
      <c r="F138" s="367">
        <f>F139+F140</f>
        <v>0</v>
      </c>
      <c r="G138" s="367">
        <f>G139+G140</f>
        <v>0</v>
      </c>
    </row>
    <row r="139" spans="1:7" x14ac:dyDescent="0.25">
      <c r="A139" s="342" t="s">
        <v>306</v>
      </c>
      <c r="B139" s="447" t="s">
        <v>89</v>
      </c>
      <c r="C139" s="521"/>
      <c r="D139" s="372">
        <f>E139+G139</f>
        <v>1.2</v>
      </c>
      <c r="E139" s="372">
        <v>1.2</v>
      </c>
      <c r="F139" s="373">
        <v>0</v>
      </c>
      <c r="G139" s="373">
        <v>0</v>
      </c>
    </row>
    <row r="140" spans="1:7" x14ac:dyDescent="0.25">
      <c r="A140" s="342" t="s">
        <v>305</v>
      </c>
      <c r="B140" s="539" t="s">
        <v>115</v>
      </c>
      <c r="C140" s="533"/>
      <c r="D140" s="372">
        <f>E140+G140</f>
        <v>1.6</v>
      </c>
      <c r="E140" s="372">
        <v>1.6</v>
      </c>
      <c r="F140" s="373">
        <v>0</v>
      </c>
      <c r="G140" s="373">
        <v>0</v>
      </c>
    </row>
    <row r="141" spans="1:7" ht="26.4" x14ac:dyDescent="0.25">
      <c r="A141" s="241" t="s">
        <v>223</v>
      </c>
      <c r="B141" s="500" t="s">
        <v>101</v>
      </c>
      <c r="C141" s="910" t="s">
        <v>132</v>
      </c>
      <c r="D141" s="367">
        <f>E141+G141</f>
        <v>0</v>
      </c>
      <c r="E141" s="367">
        <f>E142</f>
        <v>0</v>
      </c>
      <c r="F141" s="367">
        <f>F142</f>
        <v>0</v>
      </c>
      <c r="G141" s="367">
        <f>G142</f>
        <v>0</v>
      </c>
    </row>
    <row r="142" spans="1:7" x14ac:dyDescent="0.25">
      <c r="A142" s="342" t="s">
        <v>224</v>
      </c>
      <c r="B142" s="444" t="s">
        <v>326</v>
      </c>
      <c r="C142" s="911"/>
      <c r="D142" s="372">
        <f>E142+G142</f>
        <v>0</v>
      </c>
      <c r="E142" s="372">
        <v>0</v>
      </c>
      <c r="F142" s="373">
        <v>0</v>
      </c>
      <c r="G142" s="373"/>
    </row>
    <row r="143" spans="1:7" ht="39.6" x14ac:dyDescent="0.25">
      <c r="A143" s="241" t="s">
        <v>249</v>
      </c>
      <c r="B143" s="443" t="s">
        <v>102</v>
      </c>
      <c r="C143" s="479" t="s">
        <v>134</v>
      </c>
      <c r="D143" s="367">
        <f>D144+D145+D146</f>
        <v>91</v>
      </c>
      <c r="E143" s="367">
        <f>E144+E145+E146</f>
        <v>91</v>
      </c>
      <c r="F143" s="367">
        <f>F144+F145+F146</f>
        <v>72.150000000000006</v>
      </c>
      <c r="G143" s="367">
        <f>G144+G145+G146</f>
        <v>0</v>
      </c>
    </row>
    <row r="144" spans="1:7" x14ac:dyDescent="0.25">
      <c r="A144" s="342" t="s">
        <v>243</v>
      </c>
      <c r="B144" s="447" t="s">
        <v>87</v>
      </c>
      <c r="C144" s="442"/>
      <c r="D144" s="372">
        <f t="shared" ref="D144:D150" si="7">E144+G144</f>
        <v>47.4</v>
      </c>
      <c r="E144" s="372">
        <v>47.4</v>
      </c>
      <c r="F144" s="373">
        <v>39.950000000000003</v>
      </c>
      <c r="G144" s="373">
        <v>0</v>
      </c>
    </row>
    <row r="145" spans="1:7" x14ac:dyDescent="0.25">
      <c r="A145" s="342" t="s">
        <v>307</v>
      </c>
      <c r="B145" s="448" t="s">
        <v>88</v>
      </c>
      <c r="C145" s="442"/>
      <c r="D145" s="372">
        <f t="shared" si="7"/>
        <v>42.1</v>
      </c>
      <c r="E145" s="372">
        <v>42.1</v>
      </c>
      <c r="F145" s="373">
        <v>32.200000000000003</v>
      </c>
      <c r="G145" s="373">
        <v>0</v>
      </c>
    </row>
    <row r="146" spans="1:7" x14ac:dyDescent="0.25">
      <c r="A146" s="342" t="s">
        <v>308</v>
      </c>
      <c r="B146" s="448" t="s">
        <v>90</v>
      </c>
      <c r="C146" s="417"/>
      <c r="D146" s="372">
        <f t="shared" si="7"/>
        <v>1.5</v>
      </c>
      <c r="E146" s="372">
        <v>1.5</v>
      </c>
      <c r="F146" s="373">
        <v>0</v>
      </c>
      <c r="G146" s="373">
        <v>0</v>
      </c>
    </row>
    <row r="147" spans="1:7" ht="26.4" x14ac:dyDescent="0.25">
      <c r="A147" s="412" t="s">
        <v>258</v>
      </c>
      <c r="B147" s="235" t="s">
        <v>179</v>
      </c>
      <c r="C147" s="479" t="s">
        <v>136</v>
      </c>
      <c r="D147" s="341">
        <f t="shared" si="7"/>
        <v>0</v>
      </c>
      <c r="E147" s="367">
        <f>E148</f>
        <v>0</v>
      </c>
      <c r="F147" s="367">
        <f>F148</f>
        <v>0</v>
      </c>
      <c r="G147" s="367">
        <f>G148</f>
        <v>0</v>
      </c>
    </row>
    <row r="148" spans="1:7" x14ac:dyDescent="0.25">
      <c r="A148" s="487" t="s">
        <v>355</v>
      </c>
      <c r="B148" s="444" t="s">
        <v>356</v>
      </c>
      <c r="C148" s="405"/>
      <c r="D148" s="373">
        <f t="shared" si="7"/>
        <v>0</v>
      </c>
      <c r="E148" s="372">
        <v>0</v>
      </c>
      <c r="F148" s="373">
        <v>0</v>
      </c>
      <c r="G148" s="373">
        <v>0</v>
      </c>
    </row>
    <row r="149" spans="1:7" x14ac:dyDescent="0.25">
      <c r="A149" s="412" t="s">
        <v>260</v>
      </c>
      <c r="B149" s="479" t="s">
        <v>74</v>
      </c>
      <c r="C149" s="479" t="s">
        <v>131</v>
      </c>
      <c r="D149" s="367">
        <f t="shared" si="7"/>
        <v>1.9</v>
      </c>
      <c r="E149" s="367">
        <f>E150</f>
        <v>1.9</v>
      </c>
      <c r="F149" s="367">
        <f>F150</f>
        <v>0</v>
      </c>
      <c r="G149" s="367">
        <f>G150</f>
        <v>0</v>
      </c>
    </row>
    <row r="150" spans="1:7" x14ac:dyDescent="0.25">
      <c r="A150" s="342" t="s">
        <v>309</v>
      </c>
      <c r="B150" s="426" t="s">
        <v>105</v>
      </c>
      <c r="C150" s="479"/>
      <c r="D150" s="372">
        <f t="shared" si="7"/>
        <v>1.9</v>
      </c>
      <c r="E150" s="372">
        <v>1.9</v>
      </c>
      <c r="F150" s="373">
        <v>0</v>
      </c>
      <c r="G150" s="373">
        <v>0</v>
      </c>
    </row>
    <row r="151" spans="1:7" x14ac:dyDescent="0.25">
      <c r="A151" s="412" t="s">
        <v>46</v>
      </c>
      <c r="B151" s="628" t="s">
        <v>59</v>
      </c>
      <c r="C151" s="479"/>
      <c r="D151" s="367">
        <f>D154+D165+D161+D159+D152</f>
        <v>312.59999999999997</v>
      </c>
      <c r="E151" s="367">
        <f>E154+E165+E161+E159+E152</f>
        <v>306.3</v>
      </c>
      <c r="F151" s="367">
        <f>F154+F165+F161+F159+F152</f>
        <v>200.3</v>
      </c>
      <c r="G151" s="367">
        <f>G154+G165+G161+G159+G152</f>
        <v>6.3</v>
      </c>
    </row>
    <row r="152" spans="1:7" ht="26.4" x14ac:dyDescent="0.25">
      <c r="A152" s="412" t="s">
        <v>47</v>
      </c>
      <c r="B152" s="500" t="s">
        <v>101</v>
      </c>
      <c r="C152" s="910" t="s">
        <v>132</v>
      </c>
      <c r="D152" s="367">
        <f>E152+G152</f>
        <v>16</v>
      </c>
      <c r="E152" s="367">
        <f>E153</f>
        <v>16</v>
      </c>
      <c r="F152" s="367">
        <f>F153</f>
        <v>15.8</v>
      </c>
      <c r="G152" s="367">
        <f>G153</f>
        <v>0</v>
      </c>
    </row>
    <row r="153" spans="1:7" x14ac:dyDescent="0.25">
      <c r="A153" s="412" t="s">
        <v>116</v>
      </c>
      <c r="B153" s="444" t="s">
        <v>326</v>
      </c>
      <c r="C153" s="911"/>
      <c r="D153" s="372">
        <f>E153+G153</f>
        <v>16</v>
      </c>
      <c r="E153" s="372">
        <v>16</v>
      </c>
      <c r="F153" s="373">
        <v>15.8</v>
      </c>
      <c r="G153" s="373">
        <v>0</v>
      </c>
    </row>
    <row r="154" spans="1:7" ht="39.6" x14ac:dyDescent="0.25">
      <c r="A154" s="241" t="s">
        <v>48</v>
      </c>
      <c r="B154" s="500" t="s">
        <v>102</v>
      </c>
      <c r="C154" s="479" t="s">
        <v>134</v>
      </c>
      <c r="D154" s="367">
        <f t="shared" ref="D154:D166" si="8">E154+G154</f>
        <v>289.3</v>
      </c>
      <c r="E154" s="367">
        <f>E155+E156+E158+E157</f>
        <v>284.3</v>
      </c>
      <c r="F154" s="367">
        <f>F155+F156+F158+F157</f>
        <v>184.5</v>
      </c>
      <c r="G154" s="367">
        <f>G155+G156+G158+G157</f>
        <v>5</v>
      </c>
    </row>
    <row r="155" spans="1:7" x14ac:dyDescent="0.25">
      <c r="A155" s="342" t="s">
        <v>243</v>
      </c>
      <c r="B155" s="447" t="s">
        <v>87</v>
      </c>
      <c r="C155" s="417"/>
      <c r="D155" s="372">
        <f t="shared" si="8"/>
        <v>73.900000000000006</v>
      </c>
      <c r="E155" s="372">
        <v>73.900000000000006</v>
      </c>
      <c r="F155" s="373">
        <v>65.599999999999994</v>
      </c>
      <c r="G155" s="373">
        <v>0</v>
      </c>
    </row>
    <row r="156" spans="1:7" x14ac:dyDescent="0.25">
      <c r="A156" s="342" t="s">
        <v>307</v>
      </c>
      <c r="B156" s="442" t="s">
        <v>88</v>
      </c>
      <c r="C156" s="417"/>
      <c r="D156" s="372">
        <f t="shared" si="8"/>
        <v>171.2</v>
      </c>
      <c r="E156" s="372">
        <v>166.2</v>
      </c>
      <c r="F156" s="373">
        <v>118.9</v>
      </c>
      <c r="G156" s="373">
        <v>5</v>
      </c>
    </row>
    <row r="157" spans="1:7" x14ac:dyDescent="0.25">
      <c r="A157" s="342" t="s">
        <v>307</v>
      </c>
      <c r="B157" s="442" t="s">
        <v>344</v>
      </c>
      <c r="C157" s="417"/>
      <c r="D157" s="372">
        <f t="shared" si="8"/>
        <v>0</v>
      </c>
      <c r="E157" s="372">
        <v>0</v>
      </c>
      <c r="F157" s="373">
        <v>0</v>
      </c>
      <c r="G157" s="373">
        <v>0</v>
      </c>
    </row>
    <row r="158" spans="1:7" x14ac:dyDescent="0.25">
      <c r="A158" s="342" t="s">
        <v>308</v>
      </c>
      <c r="B158" s="448" t="s">
        <v>90</v>
      </c>
      <c r="C158" s="417"/>
      <c r="D158" s="372">
        <f t="shared" si="8"/>
        <v>44.2</v>
      </c>
      <c r="E158" s="372">
        <v>44.2</v>
      </c>
      <c r="F158" s="373">
        <v>0</v>
      </c>
      <c r="G158" s="373">
        <v>0</v>
      </c>
    </row>
    <row r="159" spans="1:7" ht="26.4" x14ac:dyDescent="0.25">
      <c r="A159" s="488" t="s">
        <v>227</v>
      </c>
      <c r="B159" s="235" t="s">
        <v>179</v>
      </c>
      <c r="C159" s="479" t="s">
        <v>136</v>
      </c>
      <c r="D159" s="341">
        <f t="shared" si="8"/>
        <v>0</v>
      </c>
      <c r="E159" s="367">
        <f>E160</f>
        <v>0</v>
      </c>
      <c r="F159" s="367">
        <f>F160</f>
        <v>0</v>
      </c>
      <c r="G159" s="367">
        <f>G160</f>
        <v>0</v>
      </c>
    </row>
    <row r="160" spans="1:7" x14ac:dyDescent="0.25">
      <c r="A160" s="342" t="s">
        <v>355</v>
      </c>
      <c r="B160" s="405" t="s">
        <v>356</v>
      </c>
      <c r="C160" s="405"/>
      <c r="D160" s="373">
        <f t="shared" si="8"/>
        <v>0</v>
      </c>
      <c r="E160" s="372">
        <v>0</v>
      </c>
      <c r="F160" s="373">
        <v>0</v>
      </c>
      <c r="G160" s="373">
        <v>0</v>
      </c>
    </row>
    <row r="161" spans="1:9" x14ac:dyDescent="0.25">
      <c r="A161" s="241" t="s">
        <v>228</v>
      </c>
      <c r="B161" s="523" t="s">
        <v>392</v>
      </c>
      <c r="C161" s="540" t="s">
        <v>433</v>
      </c>
      <c r="D161" s="341">
        <f t="shared" si="8"/>
        <v>1.9</v>
      </c>
      <c r="E161" s="367">
        <f>E162</f>
        <v>0.6</v>
      </c>
      <c r="F161" s="367">
        <f>F162</f>
        <v>0</v>
      </c>
      <c r="G161" s="367">
        <f>G162</f>
        <v>1.3</v>
      </c>
    </row>
    <row r="162" spans="1:9" x14ac:dyDescent="0.25">
      <c r="A162" s="412"/>
      <c r="B162" s="405" t="s">
        <v>391</v>
      </c>
      <c r="C162" s="540"/>
      <c r="D162" s="373">
        <f t="shared" si="8"/>
        <v>1.9</v>
      </c>
      <c r="E162" s="372">
        <v>0.6</v>
      </c>
      <c r="F162" s="373">
        <v>0</v>
      </c>
      <c r="G162" s="373">
        <v>1.3</v>
      </c>
    </row>
    <row r="163" spans="1:9" ht="15" customHeight="1" x14ac:dyDescent="0.25">
      <c r="A163" s="241" t="s">
        <v>386</v>
      </c>
      <c r="B163" s="161" t="s">
        <v>385</v>
      </c>
      <c r="C163" s="408" t="s">
        <v>175</v>
      </c>
      <c r="D163" s="366">
        <f>+G163+E163</f>
        <v>0.5</v>
      </c>
      <c r="E163" s="367">
        <f>+E164</f>
        <v>0.5</v>
      </c>
      <c r="F163" s="367">
        <f>+F164</f>
        <v>0</v>
      </c>
      <c r="G163" s="367">
        <f>+G164</f>
        <v>0</v>
      </c>
      <c r="H163" s="466"/>
      <c r="I163" s="467"/>
    </row>
    <row r="164" spans="1:9" ht="15" customHeight="1" x14ac:dyDescent="0.25">
      <c r="A164" s="412"/>
      <c r="B164" s="407" t="s">
        <v>555</v>
      </c>
      <c r="C164" s="408"/>
      <c r="D164" s="371">
        <f>+E164+G164</f>
        <v>0.5</v>
      </c>
      <c r="E164" s="372">
        <v>0.5</v>
      </c>
      <c r="F164" s="372">
        <v>0</v>
      </c>
      <c r="G164" s="372">
        <v>0</v>
      </c>
      <c r="H164" s="466"/>
      <c r="I164" s="467"/>
    </row>
    <row r="165" spans="1:9" x14ac:dyDescent="0.25">
      <c r="A165" s="412" t="s">
        <v>552</v>
      </c>
      <c r="B165" s="479" t="s">
        <v>74</v>
      </c>
      <c r="C165" s="479" t="s">
        <v>131</v>
      </c>
      <c r="D165" s="367">
        <f t="shared" si="8"/>
        <v>5.4</v>
      </c>
      <c r="E165" s="367">
        <f>E166</f>
        <v>5.4</v>
      </c>
      <c r="F165" s="367">
        <f>F166</f>
        <v>0</v>
      </c>
      <c r="G165" s="367">
        <f>G166</f>
        <v>0</v>
      </c>
    </row>
    <row r="166" spans="1:9" x14ac:dyDescent="0.25">
      <c r="A166" s="487" t="s">
        <v>309</v>
      </c>
      <c r="B166" s="426" t="s">
        <v>105</v>
      </c>
      <c r="C166" s="479"/>
      <c r="D166" s="372">
        <f t="shared" si="8"/>
        <v>5.4</v>
      </c>
      <c r="E166" s="372">
        <v>5.4</v>
      </c>
      <c r="F166" s="373">
        <v>0</v>
      </c>
      <c r="G166" s="373">
        <v>0</v>
      </c>
    </row>
    <row r="167" spans="1:9" x14ac:dyDescent="0.25">
      <c r="A167" s="412" t="s">
        <v>49</v>
      </c>
      <c r="B167" s="628" t="s">
        <v>6</v>
      </c>
      <c r="C167" s="479"/>
      <c r="D167" s="367">
        <f t="shared" ref="D167:D182" si="9">E167+G167</f>
        <v>160.35</v>
      </c>
      <c r="E167" s="341">
        <f>E173+E181+E168+E177+E171+E178</f>
        <v>154.69999999999999</v>
      </c>
      <c r="F167" s="341">
        <f>F173+F181+F168+F177+F171</f>
        <v>94.6</v>
      </c>
      <c r="G167" s="341">
        <f>G173+G181+G168+G177+G171</f>
        <v>5.6499999999999995</v>
      </c>
    </row>
    <row r="168" spans="1:9" x14ac:dyDescent="0.25">
      <c r="A168" s="412" t="s">
        <v>51</v>
      </c>
      <c r="B168" s="470" t="s">
        <v>100</v>
      </c>
      <c r="C168" s="479" t="s">
        <v>130</v>
      </c>
      <c r="D168" s="367">
        <f t="shared" si="9"/>
        <v>0</v>
      </c>
      <c r="E168" s="367">
        <f>E169+E170</f>
        <v>0</v>
      </c>
      <c r="F168" s="367">
        <f>F169+F170</f>
        <v>0</v>
      </c>
      <c r="G168" s="367">
        <f>G169+G170</f>
        <v>0</v>
      </c>
    </row>
    <row r="169" spans="1:9" x14ac:dyDescent="0.25">
      <c r="A169" s="342" t="s">
        <v>306</v>
      </c>
      <c r="B169" s="447" t="s">
        <v>89</v>
      </c>
      <c r="C169" s="541"/>
      <c r="D169" s="372">
        <f t="shared" si="9"/>
        <v>0</v>
      </c>
      <c r="E169" s="372">
        <v>0</v>
      </c>
      <c r="F169" s="372">
        <v>0</v>
      </c>
      <c r="G169" s="372">
        <v>0</v>
      </c>
    </row>
    <row r="170" spans="1:9" x14ac:dyDescent="0.25">
      <c r="A170" s="342" t="s">
        <v>305</v>
      </c>
      <c r="B170" s="539" t="s">
        <v>115</v>
      </c>
      <c r="C170" s="542"/>
      <c r="D170" s="372">
        <f>E170+G170</f>
        <v>0</v>
      </c>
      <c r="E170" s="372">
        <v>0</v>
      </c>
      <c r="F170" s="372">
        <v>0</v>
      </c>
      <c r="G170" s="372">
        <v>0</v>
      </c>
    </row>
    <row r="171" spans="1:9" ht="26.4" x14ac:dyDescent="0.25">
      <c r="A171" s="241" t="s">
        <v>52</v>
      </c>
      <c r="B171" s="235" t="s">
        <v>101</v>
      </c>
      <c r="C171" s="910" t="s">
        <v>132</v>
      </c>
      <c r="D171" s="367">
        <f>E171+G171</f>
        <v>14.2</v>
      </c>
      <c r="E171" s="367">
        <f>E172</f>
        <v>14.2</v>
      </c>
      <c r="F171" s="367">
        <f>F172</f>
        <v>14</v>
      </c>
      <c r="G171" s="367">
        <f>G172</f>
        <v>0</v>
      </c>
    </row>
    <row r="172" spans="1:9" x14ac:dyDescent="0.25">
      <c r="A172" s="342" t="s">
        <v>119</v>
      </c>
      <c r="B172" s="444" t="s">
        <v>326</v>
      </c>
      <c r="C172" s="911"/>
      <c r="D172" s="372">
        <f>E172+G172</f>
        <v>14.2</v>
      </c>
      <c r="E172" s="372">
        <v>14.2</v>
      </c>
      <c r="F172" s="373">
        <v>14</v>
      </c>
      <c r="G172" s="373">
        <v>0</v>
      </c>
    </row>
    <row r="173" spans="1:9" ht="39.6" x14ac:dyDescent="0.25">
      <c r="A173" s="241" t="s">
        <v>53</v>
      </c>
      <c r="B173" s="500" t="s">
        <v>102</v>
      </c>
      <c r="C173" s="479" t="s">
        <v>134</v>
      </c>
      <c r="D173" s="367">
        <f t="shared" si="9"/>
        <v>140.15</v>
      </c>
      <c r="E173" s="367">
        <f>E174+E175+E176</f>
        <v>135.30000000000001</v>
      </c>
      <c r="F173" s="367">
        <f>F174+F175+F176</f>
        <v>80.599999999999994</v>
      </c>
      <c r="G173" s="367">
        <f>G174+G175+G176</f>
        <v>4.8499999999999996</v>
      </c>
    </row>
    <row r="174" spans="1:9" x14ac:dyDescent="0.25">
      <c r="A174" s="342" t="s">
        <v>243</v>
      </c>
      <c r="B174" s="447" t="s">
        <v>87</v>
      </c>
      <c r="C174" s="417"/>
      <c r="D174" s="372">
        <f t="shared" si="9"/>
        <v>60.15</v>
      </c>
      <c r="E174" s="372">
        <v>59.3</v>
      </c>
      <c r="F174" s="373">
        <v>49.7</v>
      </c>
      <c r="G174" s="373">
        <v>0.85</v>
      </c>
    </row>
    <row r="175" spans="1:9" x14ac:dyDescent="0.25">
      <c r="A175" s="342" t="s">
        <v>307</v>
      </c>
      <c r="B175" s="442" t="s">
        <v>88</v>
      </c>
      <c r="C175" s="417"/>
      <c r="D175" s="372">
        <f t="shared" si="9"/>
        <v>69</v>
      </c>
      <c r="E175" s="372">
        <v>65</v>
      </c>
      <c r="F175" s="373">
        <v>30.9</v>
      </c>
      <c r="G175" s="373">
        <v>4</v>
      </c>
    </row>
    <row r="176" spans="1:9" x14ac:dyDescent="0.25">
      <c r="A176" s="342" t="s">
        <v>308</v>
      </c>
      <c r="B176" s="442" t="s">
        <v>90</v>
      </c>
      <c r="C176" s="417"/>
      <c r="D176" s="372">
        <f t="shared" si="9"/>
        <v>11</v>
      </c>
      <c r="E176" s="372">
        <v>11</v>
      </c>
      <c r="F176" s="373">
        <v>0</v>
      </c>
      <c r="G176" s="373">
        <v>0</v>
      </c>
    </row>
    <row r="177" spans="1:7" ht="26.4" x14ac:dyDescent="0.25">
      <c r="A177" s="412" t="s">
        <v>193</v>
      </c>
      <c r="B177" s="235" t="s">
        <v>179</v>
      </c>
      <c r="C177" s="479" t="s">
        <v>136</v>
      </c>
      <c r="D177" s="341">
        <f t="shared" si="9"/>
        <v>0</v>
      </c>
      <c r="E177" s="367">
        <f>E180</f>
        <v>0</v>
      </c>
      <c r="F177" s="367">
        <f>F180</f>
        <v>0</v>
      </c>
      <c r="G177" s="367">
        <f>G180</f>
        <v>0</v>
      </c>
    </row>
    <row r="178" spans="1:7" x14ac:dyDescent="0.25">
      <c r="A178" s="241" t="s">
        <v>373</v>
      </c>
      <c r="B178" s="161" t="s">
        <v>385</v>
      </c>
      <c r="C178" s="408" t="s">
        <v>175</v>
      </c>
      <c r="D178" s="366">
        <f>+G178+E178</f>
        <v>2.2000000000000002</v>
      </c>
      <c r="E178" s="367">
        <f>+E179</f>
        <v>2.2000000000000002</v>
      </c>
      <c r="F178" s="367">
        <f>+F179</f>
        <v>0</v>
      </c>
      <c r="G178" s="367">
        <f>+G179</f>
        <v>0</v>
      </c>
    </row>
    <row r="179" spans="1:7" x14ac:dyDescent="0.25">
      <c r="A179" s="412"/>
      <c r="B179" s="407" t="s">
        <v>555</v>
      </c>
      <c r="C179" s="408"/>
      <c r="D179" s="371">
        <f>+E179+G179</f>
        <v>2.2000000000000002</v>
      </c>
      <c r="E179" s="372">
        <v>2.2000000000000002</v>
      </c>
      <c r="F179" s="372">
        <v>0</v>
      </c>
      <c r="G179" s="372">
        <v>0</v>
      </c>
    </row>
    <row r="180" spans="1:7" x14ac:dyDescent="0.25">
      <c r="A180" s="487" t="s">
        <v>355</v>
      </c>
      <c r="B180" s="444" t="s">
        <v>356</v>
      </c>
      <c r="C180" s="405"/>
      <c r="D180" s="373">
        <f t="shared" si="9"/>
        <v>0</v>
      </c>
      <c r="E180" s="372">
        <v>0</v>
      </c>
      <c r="F180" s="373">
        <v>0</v>
      </c>
      <c r="G180" s="373">
        <v>0</v>
      </c>
    </row>
    <row r="181" spans="1:7" x14ac:dyDescent="0.25">
      <c r="A181" s="412" t="s">
        <v>655</v>
      </c>
      <c r="B181" s="479" t="s">
        <v>74</v>
      </c>
      <c r="C181" s="479" t="s">
        <v>131</v>
      </c>
      <c r="D181" s="367">
        <f t="shared" si="9"/>
        <v>3.8</v>
      </c>
      <c r="E181" s="367">
        <f>E182</f>
        <v>3</v>
      </c>
      <c r="F181" s="367">
        <f>F182</f>
        <v>0</v>
      </c>
      <c r="G181" s="367">
        <f>G182</f>
        <v>0.8</v>
      </c>
    </row>
    <row r="182" spans="1:7" x14ac:dyDescent="0.25">
      <c r="A182" s="342" t="s">
        <v>309</v>
      </c>
      <c r="B182" s="426" t="s">
        <v>105</v>
      </c>
      <c r="C182" s="523"/>
      <c r="D182" s="372">
        <f t="shared" si="9"/>
        <v>3.8</v>
      </c>
      <c r="E182" s="374">
        <v>3</v>
      </c>
      <c r="F182" s="375">
        <v>0</v>
      </c>
      <c r="G182" s="375">
        <v>0.8</v>
      </c>
    </row>
    <row r="183" spans="1:7" x14ac:dyDescent="0.25">
      <c r="A183" s="241" t="s">
        <v>54</v>
      </c>
      <c r="B183" s="628" t="s">
        <v>7</v>
      </c>
      <c r="C183" s="479"/>
      <c r="D183" s="368">
        <f>D184+D187+D189+D194+D196</f>
        <v>183</v>
      </c>
      <c r="E183" s="368">
        <f>E184+E187+E189+E194+E196</f>
        <v>162</v>
      </c>
      <c r="F183" s="368">
        <f>F184+F187+F189+F194+F196</f>
        <v>124.6</v>
      </c>
      <c r="G183" s="368">
        <f>G184+G187+G189+G194+G196</f>
        <v>21</v>
      </c>
    </row>
    <row r="184" spans="1:7" x14ac:dyDescent="0.25">
      <c r="A184" s="241" t="s">
        <v>56</v>
      </c>
      <c r="B184" s="470" t="s">
        <v>100</v>
      </c>
      <c r="C184" s="479" t="s">
        <v>130</v>
      </c>
      <c r="D184" s="367">
        <f>D185+D186</f>
        <v>3</v>
      </c>
      <c r="E184" s="367">
        <f>E185+E186</f>
        <v>3</v>
      </c>
      <c r="F184" s="367">
        <f>F185+F186</f>
        <v>0</v>
      </c>
      <c r="G184" s="367">
        <f>G185+G186</f>
        <v>0</v>
      </c>
    </row>
    <row r="185" spans="1:7" x14ac:dyDescent="0.25">
      <c r="A185" s="342" t="s">
        <v>306</v>
      </c>
      <c r="B185" s="447" t="s">
        <v>89</v>
      </c>
      <c r="C185" s="521"/>
      <c r="D185" s="372">
        <f>E185+G185</f>
        <v>0.2</v>
      </c>
      <c r="E185" s="372">
        <v>0.2</v>
      </c>
      <c r="F185" s="373">
        <v>0</v>
      </c>
      <c r="G185" s="373">
        <v>0</v>
      </c>
    </row>
    <row r="186" spans="1:7" x14ac:dyDescent="0.25">
      <c r="A186" s="342" t="s">
        <v>305</v>
      </c>
      <c r="B186" s="539" t="s">
        <v>141</v>
      </c>
      <c r="C186" s="533"/>
      <c r="D186" s="372">
        <f>E186+G186</f>
        <v>2.8</v>
      </c>
      <c r="E186" s="372">
        <v>2.8</v>
      </c>
      <c r="F186" s="373">
        <v>0</v>
      </c>
      <c r="G186" s="373">
        <v>0</v>
      </c>
    </row>
    <row r="187" spans="1:7" ht="26.4" x14ac:dyDescent="0.25">
      <c r="A187" s="342" t="s">
        <v>57</v>
      </c>
      <c r="B187" s="500" t="s">
        <v>101</v>
      </c>
      <c r="C187" s="910" t="s">
        <v>132</v>
      </c>
      <c r="D187" s="367">
        <f>E187+G187</f>
        <v>14.2</v>
      </c>
      <c r="E187" s="367">
        <f>E188</f>
        <v>14.2</v>
      </c>
      <c r="F187" s="367">
        <f>F188</f>
        <v>14</v>
      </c>
      <c r="G187" s="367">
        <f>G188</f>
        <v>0</v>
      </c>
    </row>
    <row r="188" spans="1:7" x14ac:dyDescent="0.25">
      <c r="A188" s="342" t="s">
        <v>122</v>
      </c>
      <c r="B188" s="444" t="s">
        <v>326</v>
      </c>
      <c r="C188" s="911"/>
      <c r="D188" s="372">
        <f>E188+G188</f>
        <v>14.2</v>
      </c>
      <c r="E188" s="372">
        <v>14.2</v>
      </c>
      <c r="F188" s="373">
        <v>14</v>
      </c>
      <c r="G188" s="373">
        <v>0</v>
      </c>
    </row>
    <row r="189" spans="1:7" ht="39.6" x14ac:dyDescent="0.25">
      <c r="A189" s="241" t="s">
        <v>194</v>
      </c>
      <c r="B189" s="500" t="s">
        <v>102</v>
      </c>
      <c r="C189" s="479" t="s">
        <v>134</v>
      </c>
      <c r="D189" s="367">
        <f>D190+D191+D192+D193</f>
        <v>160.10000000000002</v>
      </c>
      <c r="E189" s="367">
        <f>E190+E191+E192+E193</f>
        <v>139.10000000000002</v>
      </c>
      <c r="F189" s="367">
        <f>F190+F191+F192+F193</f>
        <v>107.6</v>
      </c>
      <c r="G189" s="367">
        <f>G190+G191+G192+G193</f>
        <v>21</v>
      </c>
    </row>
    <row r="190" spans="1:7" x14ac:dyDescent="0.25">
      <c r="A190" s="342" t="s">
        <v>243</v>
      </c>
      <c r="B190" s="447" t="s">
        <v>87</v>
      </c>
      <c r="C190" s="417"/>
      <c r="D190" s="372">
        <f t="shared" ref="D190:D197" si="10">E190+G190</f>
        <v>106.2</v>
      </c>
      <c r="E190" s="372">
        <v>86.2</v>
      </c>
      <c r="F190" s="373">
        <v>75.099999999999994</v>
      </c>
      <c r="G190" s="373">
        <v>20</v>
      </c>
    </row>
    <row r="191" spans="1:7" x14ac:dyDescent="0.25">
      <c r="A191" s="342" t="s">
        <v>307</v>
      </c>
      <c r="B191" s="442" t="s">
        <v>88</v>
      </c>
      <c r="C191" s="417"/>
      <c r="D191" s="372">
        <f t="shared" si="10"/>
        <v>35.1</v>
      </c>
      <c r="E191" s="372">
        <v>34.1</v>
      </c>
      <c r="F191" s="373">
        <v>20.8</v>
      </c>
      <c r="G191" s="373">
        <v>1</v>
      </c>
    </row>
    <row r="192" spans="1:7" x14ac:dyDescent="0.25">
      <c r="A192" s="342" t="s">
        <v>308</v>
      </c>
      <c r="B192" s="448" t="s">
        <v>90</v>
      </c>
      <c r="C192" s="417"/>
      <c r="D192" s="372">
        <f t="shared" si="10"/>
        <v>2</v>
      </c>
      <c r="E192" s="372">
        <v>2</v>
      </c>
      <c r="F192" s="373">
        <v>0</v>
      </c>
      <c r="G192" s="373">
        <v>0</v>
      </c>
    </row>
    <row r="193" spans="1:12" x14ac:dyDescent="0.25">
      <c r="A193" s="474" t="s">
        <v>152</v>
      </c>
      <c r="B193" s="444" t="s">
        <v>161</v>
      </c>
      <c r="C193" s="533"/>
      <c r="D193" s="372">
        <f>E193+G193</f>
        <v>16.8</v>
      </c>
      <c r="E193" s="372">
        <v>16.8</v>
      </c>
      <c r="F193" s="372">
        <v>11.7</v>
      </c>
      <c r="G193" s="373">
        <v>0</v>
      </c>
      <c r="I193" s="481"/>
    </row>
    <row r="194" spans="1:12" ht="26.4" x14ac:dyDescent="0.25">
      <c r="A194" s="241" t="s">
        <v>195</v>
      </c>
      <c r="B194" s="235" t="s">
        <v>179</v>
      </c>
      <c r="C194" s="479" t="s">
        <v>136</v>
      </c>
      <c r="D194" s="341">
        <f t="shared" si="10"/>
        <v>3.1</v>
      </c>
      <c r="E194" s="367">
        <f>E195</f>
        <v>3.1</v>
      </c>
      <c r="F194" s="367">
        <f>F195</f>
        <v>3</v>
      </c>
      <c r="G194" s="367">
        <f>G195</f>
        <v>0</v>
      </c>
      <c r="I194" s="481"/>
    </row>
    <row r="195" spans="1:12" x14ac:dyDescent="0.25">
      <c r="A195" s="487" t="s">
        <v>355</v>
      </c>
      <c r="B195" s="444" t="s">
        <v>356</v>
      </c>
      <c r="C195" s="405"/>
      <c r="D195" s="373">
        <f t="shared" si="10"/>
        <v>3.1</v>
      </c>
      <c r="E195" s="372">
        <v>3.1</v>
      </c>
      <c r="F195" s="373">
        <v>3</v>
      </c>
      <c r="G195" s="373">
        <v>0</v>
      </c>
    </row>
    <row r="196" spans="1:12" x14ac:dyDescent="0.25">
      <c r="A196" s="241" t="s">
        <v>317</v>
      </c>
      <c r="B196" s="479" t="s">
        <v>74</v>
      </c>
      <c r="C196" s="479" t="s">
        <v>131</v>
      </c>
      <c r="D196" s="367">
        <f t="shared" si="10"/>
        <v>2.6</v>
      </c>
      <c r="E196" s="367">
        <f>E197</f>
        <v>2.6</v>
      </c>
      <c r="F196" s="367">
        <f>F197</f>
        <v>0</v>
      </c>
      <c r="G196" s="367">
        <f>G197</f>
        <v>0</v>
      </c>
    </row>
    <row r="197" spans="1:12" x14ac:dyDescent="0.25">
      <c r="A197" s="342" t="s">
        <v>309</v>
      </c>
      <c r="B197" s="426" t="s">
        <v>105</v>
      </c>
      <c r="C197" s="523"/>
      <c r="D197" s="374">
        <f t="shared" si="10"/>
        <v>2.6</v>
      </c>
      <c r="E197" s="374">
        <v>2.6</v>
      </c>
      <c r="F197" s="375">
        <v>0</v>
      </c>
      <c r="G197" s="375">
        <v>0</v>
      </c>
    </row>
    <row r="198" spans="1:12" x14ac:dyDescent="0.25">
      <c r="A198" s="486" t="s">
        <v>58</v>
      </c>
      <c r="B198" s="628" t="s">
        <v>349</v>
      </c>
      <c r="C198" s="676"/>
      <c r="D198" s="677">
        <f>D199+D204+D213+D215+D202</f>
        <v>822.94999999999993</v>
      </c>
      <c r="E198" s="677">
        <f>E199+E204+E213+E215+E202</f>
        <v>789.99999999999989</v>
      </c>
      <c r="F198" s="677">
        <f>F199+F204+F213+F215+F202</f>
        <v>537.85</v>
      </c>
      <c r="G198" s="677">
        <f>G199+G204+G213+G215+G202</f>
        <v>32.950000000000003</v>
      </c>
    </row>
    <row r="199" spans="1:12" x14ac:dyDescent="0.25">
      <c r="A199" s="241" t="s">
        <v>60</v>
      </c>
      <c r="B199" s="470" t="s">
        <v>100</v>
      </c>
      <c r="C199" s="479" t="s">
        <v>130</v>
      </c>
      <c r="D199" s="370">
        <f>D124+D138+D184+D168</f>
        <v>8.5</v>
      </c>
      <c r="E199" s="370">
        <f>E124+E138+E184+E168</f>
        <v>8.5</v>
      </c>
      <c r="F199" s="370">
        <f>F124+F138+F184+F168</f>
        <v>0</v>
      </c>
      <c r="G199" s="370">
        <f>G124+G138+G184+G168</f>
        <v>0</v>
      </c>
    </row>
    <row r="200" spans="1:12" x14ac:dyDescent="0.25">
      <c r="A200" s="342" t="s">
        <v>306</v>
      </c>
      <c r="B200" s="442" t="s">
        <v>89</v>
      </c>
      <c r="C200" s="442"/>
      <c r="D200" s="373">
        <f>E200+G200</f>
        <v>2.8</v>
      </c>
      <c r="E200" s="373">
        <f t="shared" ref="E200:G201" si="11">E125+E139+E185+E169</f>
        <v>2.8</v>
      </c>
      <c r="F200" s="373">
        <f t="shared" si="11"/>
        <v>0</v>
      </c>
      <c r="G200" s="373">
        <f t="shared" si="11"/>
        <v>0</v>
      </c>
    </row>
    <row r="201" spans="1:12" x14ac:dyDescent="0.25">
      <c r="A201" s="342" t="s">
        <v>305</v>
      </c>
      <c r="B201" s="442" t="s">
        <v>115</v>
      </c>
      <c r="C201" s="426"/>
      <c r="D201" s="373">
        <f>E201+G201</f>
        <v>5.7</v>
      </c>
      <c r="E201" s="373">
        <f t="shared" si="11"/>
        <v>5.7</v>
      </c>
      <c r="F201" s="373">
        <f t="shared" si="11"/>
        <v>0</v>
      </c>
      <c r="G201" s="373">
        <f t="shared" si="11"/>
        <v>0</v>
      </c>
    </row>
    <row r="202" spans="1:12" ht="26.4" x14ac:dyDescent="0.25">
      <c r="A202" s="342" t="s">
        <v>61</v>
      </c>
      <c r="B202" s="500" t="s">
        <v>101</v>
      </c>
      <c r="C202" s="910" t="s">
        <v>132</v>
      </c>
      <c r="D202" s="341">
        <f>D203</f>
        <v>44.4</v>
      </c>
      <c r="E202" s="341">
        <f>E203</f>
        <v>44.4</v>
      </c>
      <c r="F202" s="341">
        <f>F203</f>
        <v>43.8</v>
      </c>
      <c r="G202" s="341">
        <f>G203</f>
        <v>0</v>
      </c>
    </row>
    <row r="203" spans="1:12" x14ac:dyDescent="0.25">
      <c r="A203" s="342" t="s">
        <v>122</v>
      </c>
      <c r="B203" s="444" t="s">
        <v>326</v>
      </c>
      <c r="C203" s="911"/>
      <c r="D203" s="373">
        <f>E203+G203</f>
        <v>44.4</v>
      </c>
      <c r="E203" s="373">
        <f>E128+E142+E153+E172+E188</f>
        <v>44.4</v>
      </c>
      <c r="F203" s="373">
        <f>F128+F142+F153+F172+F188</f>
        <v>43.8</v>
      </c>
      <c r="G203" s="373">
        <f>G128+G142+G153+G172+G188</f>
        <v>0</v>
      </c>
    </row>
    <row r="204" spans="1:12" ht="39.6" x14ac:dyDescent="0.25">
      <c r="A204" s="489" t="s">
        <v>61</v>
      </c>
      <c r="B204" s="500" t="s">
        <v>102</v>
      </c>
      <c r="C204" s="521" t="s">
        <v>134</v>
      </c>
      <c r="D204" s="341">
        <f>D205+D206+D207+D208</f>
        <v>752.94999999999993</v>
      </c>
      <c r="E204" s="341">
        <f>E205+E206+E207+E208</f>
        <v>722.09999999999991</v>
      </c>
      <c r="F204" s="341">
        <f>F205+F206+F207+F208</f>
        <v>494.05000000000007</v>
      </c>
      <c r="G204" s="341">
        <f>G205+G206+G207+G208</f>
        <v>30.85</v>
      </c>
    </row>
    <row r="205" spans="1:12" x14ac:dyDescent="0.25">
      <c r="A205" s="474" t="s">
        <v>243</v>
      </c>
      <c r="B205" s="447" t="s">
        <v>87</v>
      </c>
      <c r="C205" s="543"/>
      <c r="D205" s="373">
        <f>E205+G205</f>
        <v>342.15000000000003</v>
      </c>
      <c r="E205" s="373">
        <f>E130+E144+E155+E174+E190</f>
        <v>321.3</v>
      </c>
      <c r="F205" s="373">
        <f>F130+F144+F155+F174+F190</f>
        <v>271.45000000000005</v>
      </c>
      <c r="G205" s="373">
        <f>G130+G144+G155+G174+G190</f>
        <v>20.85</v>
      </c>
      <c r="L205" s="466" t="s">
        <v>91</v>
      </c>
    </row>
    <row r="206" spans="1:12" x14ac:dyDescent="0.25">
      <c r="A206" s="474" t="s">
        <v>307</v>
      </c>
      <c r="B206" s="442" t="s">
        <v>88</v>
      </c>
      <c r="C206" s="544"/>
      <c r="D206" s="373">
        <f t="shared" ref="D206:D214" si="12">E206+G206</f>
        <v>334.2</v>
      </c>
      <c r="E206" s="373">
        <f>E131+E145+E175+E191+E156</f>
        <v>324.2</v>
      </c>
      <c r="F206" s="373">
        <f>F131+F145+F156+F175+F191</f>
        <v>210.90000000000003</v>
      </c>
      <c r="G206" s="373">
        <f>G131+G145+G156+G175+G191</f>
        <v>10</v>
      </c>
    </row>
    <row r="207" spans="1:12" x14ac:dyDescent="0.25">
      <c r="A207" s="474" t="s">
        <v>308</v>
      </c>
      <c r="B207" s="442" t="s">
        <v>90</v>
      </c>
      <c r="C207" s="545"/>
      <c r="D207" s="373">
        <f t="shared" si="12"/>
        <v>59.800000000000004</v>
      </c>
      <c r="E207" s="373">
        <f>E192+E176+E158+E146+E132</f>
        <v>59.800000000000004</v>
      </c>
      <c r="F207" s="373">
        <f>F192+F176+F158+F146+F132</f>
        <v>0</v>
      </c>
      <c r="G207" s="373">
        <f>G192+G176+G158+G146+G132</f>
        <v>0</v>
      </c>
    </row>
    <row r="208" spans="1:12" x14ac:dyDescent="0.25">
      <c r="A208" s="490" t="s">
        <v>152</v>
      </c>
      <c r="B208" s="448" t="s">
        <v>161</v>
      </c>
      <c r="C208" s="546"/>
      <c r="D208" s="373">
        <f>E208+G208</f>
        <v>16.8</v>
      </c>
      <c r="E208" s="373">
        <f>E193</f>
        <v>16.8</v>
      </c>
      <c r="F208" s="373">
        <f>F193</f>
        <v>11.7</v>
      </c>
      <c r="G208" s="373">
        <f>G193</f>
        <v>0</v>
      </c>
    </row>
    <row r="209" spans="1:9" ht="15" customHeight="1" x14ac:dyDescent="0.25">
      <c r="A209" s="241" t="s">
        <v>197</v>
      </c>
      <c r="B209" s="547" t="s">
        <v>179</v>
      </c>
      <c r="C209" s="479" t="s">
        <v>136</v>
      </c>
      <c r="D209" s="341">
        <f t="shared" si="12"/>
        <v>3.1</v>
      </c>
      <c r="E209" s="367">
        <f>E210</f>
        <v>3.1</v>
      </c>
      <c r="F209" s="367">
        <f>F210</f>
        <v>3</v>
      </c>
      <c r="G209" s="367">
        <f>G210</f>
        <v>0</v>
      </c>
      <c r="H209" s="466"/>
      <c r="I209" s="467"/>
    </row>
    <row r="210" spans="1:9" ht="15" customHeight="1" x14ac:dyDescent="0.25">
      <c r="A210" s="342"/>
      <c r="B210" s="444" t="s">
        <v>356</v>
      </c>
      <c r="C210" s="405"/>
      <c r="D210" s="373">
        <f t="shared" si="12"/>
        <v>3.1</v>
      </c>
      <c r="E210" s="372">
        <f>E134+E148+E160+E180+E195</f>
        <v>3.1</v>
      </c>
      <c r="F210" s="372">
        <f>F134+F148+F160+F180+F195</f>
        <v>3</v>
      </c>
      <c r="G210" s="372">
        <f>G134+G148+G160+G180+G195</f>
        <v>0</v>
      </c>
      <c r="H210" s="466"/>
      <c r="I210" s="467"/>
    </row>
    <row r="211" spans="1:9" x14ac:dyDescent="0.25">
      <c r="A211" s="241" t="s">
        <v>386</v>
      </c>
      <c r="B211" s="161" t="s">
        <v>385</v>
      </c>
      <c r="C211" s="408" t="s">
        <v>175</v>
      </c>
      <c r="D211" s="366">
        <f>+G211+E211</f>
        <v>2.2000000000000002</v>
      </c>
      <c r="E211" s="367">
        <f>+E212</f>
        <v>2.2000000000000002</v>
      </c>
      <c r="F211" s="367">
        <f>+F212</f>
        <v>0</v>
      </c>
      <c r="G211" s="367">
        <f>+G212</f>
        <v>0</v>
      </c>
    </row>
    <row r="212" spans="1:9" x14ac:dyDescent="0.25">
      <c r="A212" s="412"/>
      <c r="B212" s="407" t="s">
        <v>555</v>
      </c>
      <c r="C212" s="408"/>
      <c r="D212" s="371">
        <f>+E212+G212</f>
        <v>2.2000000000000002</v>
      </c>
      <c r="E212" s="372">
        <f>+E179</f>
        <v>2.2000000000000002</v>
      </c>
      <c r="F212" s="372">
        <v>0</v>
      </c>
      <c r="G212" s="372">
        <v>0</v>
      </c>
    </row>
    <row r="213" spans="1:9" x14ac:dyDescent="0.25">
      <c r="A213" s="241" t="s">
        <v>199</v>
      </c>
      <c r="B213" s="523" t="s">
        <v>74</v>
      </c>
      <c r="C213" s="900" t="s">
        <v>131</v>
      </c>
      <c r="D213" s="341">
        <f>E213+G213</f>
        <v>15.200000000000001</v>
      </c>
      <c r="E213" s="341">
        <f>E214</f>
        <v>14.4</v>
      </c>
      <c r="F213" s="341">
        <f>F214</f>
        <v>0</v>
      </c>
      <c r="G213" s="341">
        <f>G214</f>
        <v>0.8</v>
      </c>
    </row>
    <row r="214" spans="1:9" x14ac:dyDescent="0.25">
      <c r="A214" s="342" t="s">
        <v>309</v>
      </c>
      <c r="B214" s="405" t="s">
        <v>105</v>
      </c>
      <c r="C214" s="901"/>
      <c r="D214" s="373">
        <f t="shared" si="12"/>
        <v>15.200000000000001</v>
      </c>
      <c r="E214" s="341">
        <f>E136+E150+E166+E182+E197</f>
        <v>14.4</v>
      </c>
      <c r="F214" s="341">
        <f>F136+F150+F166+F182+F197</f>
        <v>0</v>
      </c>
      <c r="G214" s="341">
        <f>G136+G150+G166+G182+G197</f>
        <v>0.8</v>
      </c>
    </row>
    <row r="215" spans="1:9" x14ac:dyDescent="0.25">
      <c r="A215" s="241" t="s">
        <v>393</v>
      </c>
      <c r="B215" s="470" t="s">
        <v>144</v>
      </c>
      <c r="C215" s="478" t="s">
        <v>433</v>
      </c>
      <c r="D215" s="367">
        <f>D216</f>
        <v>1.9</v>
      </c>
      <c r="E215" s="367">
        <f>E216</f>
        <v>0.6</v>
      </c>
      <c r="F215" s="367">
        <f>F216</f>
        <v>0</v>
      </c>
      <c r="G215" s="367">
        <f>G216</f>
        <v>1.3</v>
      </c>
    </row>
    <row r="216" spans="1:9" x14ac:dyDescent="0.25">
      <c r="A216" s="342" t="s">
        <v>311</v>
      </c>
      <c r="B216" s="442" t="s">
        <v>331</v>
      </c>
      <c r="C216" s="470"/>
      <c r="D216" s="373">
        <f>E216+G216</f>
        <v>1.9</v>
      </c>
      <c r="E216" s="373">
        <f>E161</f>
        <v>0.6</v>
      </c>
      <c r="F216" s="373">
        <f>F161</f>
        <v>0</v>
      </c>
      <c r="G216" s="373">
        <f>G161</f>
        <v>1.3</v>
      </c>
    </row>
    <row r="217" spans="1:9" x14ac:dyDescent="0.25">
      <c r="A217" s="241" t="s">
        <v>62</v>
      </c>
      <c r="B217" s="628" t="s">
        <v>107</v>
      </c>
      <c r="C217" s="470"/>
      <c r="D217" s="341">
        <f>D218</f>
        <v>184.36600000000001</v>
      </c>
      <c r="E217" s="341">
        <f>E218</f>
        <v>184.36600000000001</v>
      </c>
      <c r="F217" s="341">
        <f>F218</f>
        <v>150.494</v>
      </c>
      <c r="G217" s="341">
        <f>G218</f>
        <v>0</v>
      </c>
    </row>
    <row r="218" spans="1:9" ht="26.4" x14ac:dyDescent="0.25">
      <c r="A218" s="342" t="s">
        <v>63</v>
      </c>
      <c r="B218" s="520" t="s">
        <v>101</v>
      </c>
      <c r="C218" s="478" t="s">
        <v>132</v>
      </c>
      <c r="D218" s="373">
        <f>E218+G218</f>
        <v>184.36600000000001</v>
      </c>
      <c r="E218" s="373">
        <v>184.36600000000001</v>
      </c>
      <c r="F218" s="373">
        <v>150.494</v>
      </c>
      <c r="G218" s="373">
        <v>0</v>
      </c>
    </row>
    <row r="219" spans="1:9" x14ac:dyDescent="0.25">
      <c r="A219" s="241" t="s">
        <v>64</v>
      </c>
      <c r="B219" s="675" t="s">
        <v>413</v>
      </c>
      <c r="C219" s="497"/>
      <c r="D219" s="404">
        <f>E219+G219</f>
        <v>333.95499999999998</v>
      </c>
      <c r="E219" s="341">
        <f>E220</f>
        <v>19.178000000000001</v>
      </c>
      <c r="F219" s="341">
        <f>F220</f>
        <v>0</v>
      </c>
      <c r="G219" s="341">
        <f>G220</f>
        <v>314.77699999999999</v>
      </c>
    </row>
    <row r="220" spans="1:9" x14ac:dyDescent="0.25">
      <c r="A220" s="342" t="s">
        <v>65</v>
      </c>
      <c r="B220" s="470" t="s">
        <v>144</v>
      </c>
      <c r="C220" s="469" t="s">
        <v>433</v>
      </c>
      <c r="D220" s="404">
        <f>E220+G220</f>
        <v>333.95499999999998</v>
      </c>
      <c r="E220" s="341">
        <f>E221+E222</f>
        <v>19.178000000000001</v>
      </c>
      <c r="F220" s="341">
        <f>F221+F222</f>
        <v>0</v>
      </c>
      <c r="G220" s="341">
        <f>G221+G222</f>
        <v>314.77699999999999</v>
      </c>
    </row>
    <row r="221" spans="1:9" x14ac:dyDescent="0.25">
      <c r="A221" s="342" t="s">
        <v>125</v>
      </c>
      <c r="B221" s="515" t="s">
        <v>71</v>
      </c>
      <c r="C221" s="497"/>
      <c r="D221" s="250">
        <f>E221+G221</f>
        <v>19.178000000000001</v>
      </c>
      <c r="E221" s="373">
        <v>19.178000000000001</v>
      </c>
      <c r="F221" s="373">
        <v>0</v>
      </c>
      <c r="G221" s="373">
        <v>0</v>
      </c>
    </row>
    <row r="222" spans="1:9" x14ac:dyDescent="0.25">
      <c r="A222" s="342" t="s">
        <v>394</v>
      </c>
      <c r="B222" s="515" t="s">
        <v>72</v>
      </c>
      <c r="C222" s="548"/>
      <c r="D222" s="373">
        <f>E222+G222</f>
        <v>314.77699999999999</v>
      </c>
      <c r="E222" s="373">
        <v>0</v>
      </c>
      <c r="F222" s="373">
        <v>0</v>
      </c>
      <c r="G222" s="373">
        <v>314.77699999999999</v>
      </c>
    </row>
    <row r="223" spans="1:9" ht="17.25" customHeight="1" x14ac:dyDescent="0.25">
      <c r="A223" s="493" t="s">
        <v>66</v>
      </c>
      <c r="B223" s="674" t="s">
        <v>254</v>
      </c>
      <c r="C223" s="497"/>
      <c r="D223" s="367">
        <f>D224</f>
        <v>48.972000000000001</v>
      </c>
      <c r="E223" s="367">
        <f>E224</f>
        <v>48.972000000000001</v>
      </c>
      <c r="F223" s="367">
        <f>F224</f>
        <v>41.369</v>
      </c>
      <c r="G223" s="367">
        <f>G224</f>
        <v>0</v>
      </c>
    </row>
    <row r="224" spans="1:9" x14ac:dyDescent="0.25">
      <c r="A224" s="342" t="s">
        <v>67</v>
      </c>
      <c r="B224" s="436" t="s">
        <v>100</v>
      </c>
      <c r="C224" s="469" t="s">
        <v>130</v>
      </c>
      <c r="D224" s="373">
        <f>E224+G224</f>
        <v>48.972000000000001</v>
      </c>
      <c r="E224" s="373">
        <v>48.972000000000001</v>
      </c>
      <c r="F224" s="373">
        <v>41.369</v>
      </c>
      <c r="G224" s="373">
        <v>0</v>
      </c>
    </row>
    <row r="225" spans="1:7" x14ac:dyDescent="0.25">
      <c r="A225" s="241" t="s">
        <v>246</v>
      </c>
      <c r="B225" s="675" t="s">
        <v>341</v>
      </c>
      <c r="C225" s="470"/>
      <c r="D225" s="341">
        <f>E225+G225</f>
        <v>0</v>
      </c>
      <c r="E225" s="341">
        <f>+E226</f>
        <v>0</v>
      </c>
      <c r="F225" s="341">
        <f>F226</f>
        <v>0</v>
      </c>
      <c r="G225" s="341">
        <f>G226</f>
        <v>0</v>
      </c>
    </row>
    <row r="226" spans="1:7" ht="39.6" x14ac:dyDescent="0.25">
      <c r="A226" s="241" t="s">
        <v>204</v>
      </c>
      <c r="B226" s="235" t="s">
        <v>102</v>
      </c>
      <c r="C226" s="470" t="s">
        <v>134</v>
      </c>
      <c r="D226" s="373">
        <f t="shared" ref="D226:D234" si="13">E226+G226</f>
        <v>0</v>
      </c>
      <c r="E226" s="373">
        <v>0</v>
      </c>
      <c r="F226" s="373">
        <v>0</v>
      </c>
      <c r="G226" s="373">
        <v>0</v>
      </c>
    </row>
    <row r="227" spans="1:7" x14ac:dyDescent="0.25">
      <c r="A227" s="241" t="s">
        <v>322</v>
      </c>
      <c r="B227" s="674" t="s">
        <v>22</v>
      </c>
      <c r="C227" s="549"/>
      <c r="D227" s="341">
        <f t="shared" si="13"/>
        <v>29.2</v>
      </c>
      <c r="E227" s="341">
        <f t="shared" ref="E227:G228" si="14">E228</f>
        <v>17.2</v>
      </c>
      <c r="F227" s="341">
        <f t="shared" si="14"/>
        <v>16.3</v>
      </c>
      <c r="G227" s="341">
        <f t="shared" si="14"/>
        <v>12</v>
      </c>
    </row>
    <row r="228" spans="1:7" ht="26.4" x14ac:dyDescent="0.25">
      <c r="A228" s="342" t="s">
        <v>255</v>
      </c>
      <c r="B228" s="235" t="s">
        <v>179</v>
      </c>
      <c r="C228" s="549" t="s">
        <v>136</v>
      </c>
      <c r="D228" s="341">
        <f t="shared" si="13"/>
        <v>29.2</v>
      </c>
      <c r="E228" s="341">
        <f t="shared" si="14"/>
        <v>17.2</v>
      </c>
      <c r="F228" s="341">
        <f t="shared" si="14"/>
        <v>16.3</v>
      </c>
      <c r="G228" s="341">
        <f t="shared" si="14"/>
        <v>12</v>
      </c>
    </row>
    <row r="229" spans="1:7" ht="13.8" thickBot="1" x14ac:dyDescent="0.3">
      <c r="A229" s="241" t="s">
        <v>256</v>
      </c>
      <c r="B229" s="666" t="s">
        <v>402</v>
      </c>
      <c r="C229" s="667"/>
      <c r="D229" s="375">
        <f t="shared" si="13"/>
        <v>29.2</v>
      </c>
      <c r="E229" s="375">
        <v>17.2</v>
      </c>
      <c r="F229" s="375">
        <v>16.3</v>
      </c>
      <c r="G229" s="375">
        <v>12</v>
      </c>
    </row>
    <row r="230" spans="1:7" ht="13.8" thickBot="1" x14ac:dyDescent="0.3">
      <c r="A230" s="486" t="s">
        <v>323</v>
      </c>
      <c r="B230" s="668" t="s">
        <v>126</v>
      </c>
      <c r="C230" s="669"/>
      <c r="D230" s="670">
        <f t="shared" si="13"/>
        <v>6231.0000000000009</v>
      </c>
      <c r="E230" s="671">
        <f>E231+E232+E233+E234+E235+E236+E238+E239+E240+E237</f>
        <v>5740.4000000000005</v>
      </c>
      <c r="F230" s="672">
        <f>F231+F232+F233+F234+F235+F236+F238+F239+F240+F237</f>
        <v>3613.6130000000012</v>
      </c>
      <c r="G230" s="673">
        <f>G231+G232+G233+G234+G235+G236+G238+G239+G240+G237</f>
        <v>490.6</v>
      </c>
    </row>
    <row r="231" spans="1:7" x14ac:dyDescent="0.25">
      <c r="A231" s="241" t="s">
        <v>403</v>
      </c>
      <c r="B231" s="533" t="s">
        <v>100</v>
      </c>
      <c r="C231" s="478" t="s">
        <v>130</v>
      </c>
      <c r="D231" s="370">
        <f t="shared" si="13"/>
        <v>2925.7830000000013</v>
      </c>
      <c r="E231" s="370">
        <f>E14+E97+E100+E112+E115+E118+E121+E199+E224</f>
        <v>2871.110000000001</v>
      </c>
      <c r="F231" s="370">
        <f>F14+F97+F100+F112+F115+F118+F121+F199+F224</f>
        <v>2141.4750000000004</v>
      </c>
      <c r="G231" s="370">
        <f>G14+G97+G100+G112+G115+G118+G121+G199+G224</f>
        <v>54.673000000000002</v>
      </c>
    </row>
    <row r="232" spans="1:7" ht="26.4" x14ac:dyDescent="0.25">
      <c r="A232" s="241" t="s">
        <v>404</v>
      </c>
      <c r="B232" s="235" t="s">
        <v>101</v>
      </c>
      <c r="C232" s="470" t="s">
        <v>132</v>
      </c>
      <c r="D232" s="341">
        <f t="shared" si="13"/>
        <v>776.45099999999979</v>
      </c>
      <c r="E232" s="341">
        <f>E67+E202+E218</f>
        <v>776.45099999999979</v>
      </c>
      <c r="F232" s="341">
        <f>F67+F202+F218</f>
        <v>240.84199999999998</v>
      </c>
      <c r="G232" s="341">
        <f>G67+G202+G218</f>
        <v>0</v>
      </c>
    </row>
    <row r="233" spans="1:7" ht="39.6" x14ac:dyDescent="0.25">
      <c r="A233" s="241" t="s">
        <v>405</v>
      </c>
      <c r="B233" s="492" t="s">
        <v>102</v>
      </c>
      <c r="C233" s="470" t="s">
        <v>134</v>
      </c>
      <c r="D233" s="341">
        <f t="shared" si="13"/>
        <v>1728.5389999999998</v>
      </c>
      <c r="E233" s="341">
        <f>E27+E65+E204+E226+E95</f>
        <v>1690.4889999999998</v>
      </c>
      <c r="F233" s="341">
        <f>F27+F65+F204+F226+F95</f>
        <v>1198.1960000000001</v>
      </c>
      <c r="G233" s="341">
        <f>G27+G65+G204+G226+G95</f>
        <v>38.050000000000004</v>
      </c>
    </row>
    <row r="234" spans="1:7" ht="26.4" x14ac:dyDescent="0.25">
      <c r="A234" s="241" t="s">
        <v>406</v>
      </c>
      <c r="B234" s="235" t="s">
        <v>206</v>
      </c>
      <c r="C234" s="470" t="s">
        <v>133</v>
      </c>
      <c r="D234" s="341">
        <f t="shared" si="13"/>
        <v>17.600000000000001</v>
      </c>
      <c r="E234" s="341">
        <f>E41</f>
        <v>17.600000000000001</v>
      </c>
      <c r="F234" s="341">
        <f>F41</f>
        <v>13.8</v>
      </c>
      <c r="G234" s="341">
        <f>G41</f>
        <v>0</v>
      </c>
    </row>
    <row r="235" spans="1:7" x14ac:dyDescent="0.25">
      <c r="A235" s="241" t="s">
        <v>407</v>
      </c>
      <c r="B235" s="443" t="s">
        <v>106</v>
      </c>
      <c r="C235" s="470" t="s">
        <v>135</v>
      </c>
      <c r="D235" s="341">
        <f>E235+G235</f>
        <v>177.8</v>
      </c>
      <c r="E235" s="341">
        <f>E46</f>
        <v>111.3</v>
      </c>
      <c r="F235" s="341">
        <f>F46</f>
        <v>0</v>
      </c>
      <c r="G235" s="341">
        <f>G46</f>
        <v>66.5</v>
      </c>
    </row>
    <row r="236" spans="1:7" ht="18.75" customHeight="1" x14ac:dyDescent="0.25">
      <c r="A236" s="241" t="s">
        <v>408</v>
      </c>
      <c r="B236" s="235" t="s">
        <v>179</v>
      </c>
      <c r="C236" s="470" t="s">
        <v>136</v>
      </c>
      <c r="D236" s="341">
        <f>E236+G236</f>
        <v>36.299999999999997</v>
      </c>
      <c r="E236" s="341">
        <f>E209+E228+E52</f>
        <v>24.3</v>
      </c>
      <c r="F236" s="341">
        <f>F209+F228+F52</f>
        <v>19.3</v>
      </c>
      <c r="G236" s="341">
        <f>G209+G228+G52</f>
        <v>12</v>
      </c>
    </row>
    <row r="237" spans="1:7" x14ac:dyDescent="0.25">
      <c r="A237" s="241" t="s">
        <v>417</v>
      </c>
      <c r="B237" s="491" t="s">
        <v>385</v>
      </c>
      <c r="C237" s="470" t="s">
        <v>175</v>
      </c>
      <c r="D237" s="341">
        <f>E237+G237</f>
        <v>7.7</v>
      </c>
      <c r="E237" s="341">
        <f>E63+E163+E211</f>
        <v>7.7</v>
      </c>
      <c r="F237" s="341">
        <f>F63</f>
        <v>0</v>
      </c>
      <c r="G237" s="341">
        <f>G63</f>
        <v>0</v>
      </c>
    </row>
    <row r="238" spans="1:7" x14ac:dyDescent="0.25">
      <c r="A238" s="473" t="s">
        <v>409</v>
      </c>
      <c r="B238" s="469" t="s">
        <v>74</v>
      </c>
      <c r="C238" s="470" t="s">
        <v>131</v>
      </c>
      <c r="D238" s="341">
        <f>E238+G238</f>
        <v>45</v>
      </c>
      <c r="E238" s="341">
        <f>E54+E213</f>
        <v>44.2</v>
      </c>
      <c r="F238" s="341">
        <f>F54+F213</f>
        <v>0</v>
      </c>
      <c r="G238" s="341">
        <f>G54+G213</f>
        <v>0.8</v>
      </c>
    </row>
    <row r="239" spans="1:7" x14ac:dyDescent="0.25">
      <c r="A239" s="241" t="s">
        <v>410</v>
      </c>
      <c r="B239" s="469" t="s">
        <v>143</v>
      </c>
      <c r="C239" s="470" t="s">
        <v>33</v>
      </c>
      <c r="D239" s="341">
        <f>D56</f>
        <v>177.072</v>
      </c>
      <c r="E239" s="341">
        <f>E56</f>
        <v>177.072</v>
      </c>
      <c r="F239" s="367"/>
      <c r="G239" s="367"/>
    </row>
    <row r="240" spans="1:7" x14ac:dyDescent="0.25">
      <c r="A240" s="493" t="s">
        <v>411</v>
      </c>
      <c r="B240" s="469" t="s">
        <v>144</v>
      </c>
      <c r="C240" s="477" t="s">
        <v>433</v>
      </c>
      <c r="D240" s="367">
        <f>D59+D215+D220</f>
        <v>338.755</v>
      </c>
      <c r="E240" s="367">
        <f>E59+E215+E220</f>
        <v>20.178000000000001</v>
      </c>
      <c r="F240" s="367">
        <f>F59+F215+F220</f>
        <v>0</v>
      </c>
      <c r="G240" s="367">
        <f>G59+G215+G220</f>
        <v>318.577</v>
      </c>
    </row>
    <row r="241" spans="1:7" x14ac:dyDescent="0.25">
      <c r="A241" s="241" t="s">
        <v>324</v>
      </c>
      <c r="B241" s="470" t="s">
        <v>354</v>
      </c>
      <c r="C241" s="470"/>
      <c r="D241" s="367">
        <f>E241+G241</f>
        <v>5912.4230000000007</v>
      </c>
      <c r="E241" s="367">
        <f>E230</f>
        <v>5740.4000000000005</v>
      </c>
      <c r="F241" s="367">
        <f>F230-F222</f>
        <v>3613.6130000000012</v>
      </c>
      <c r="G241" s="367">
        <f>G230-G240</f>
        <v>172.02300000000002</v>
      </c>
    </row>
  </sheetData>
  <mergeCells count="25">
    <mergeCell ref="C94:C95"/>
    <mergeCell ref="E2:G2"/>
    <mergeCell ref="A7:G7"/>
    <mergeCell ref="A6:G6"/>
    <mergeCell ref="A9:A12"/>
    <mergeCell ref="C9:C12"/>
    <mergeCell ref="E11:E12"/>
    <mergeCell ref="D9:D12"/>
    <mergeCell ref="E9:G9"/>
    <mergeCell ref="H28:J28"/>
    <mergeCell ref="H38:J38"/>
    <mergeCell ref="C213:C214"/>
    <mergeCell ref="G10:G12"/>
    <mergeCell ref="B10:B12"/>
    <mergeCell ref="E10:F10"/>
    <mergeCell ref="F11:F12"/>
    <mergeCell ref="C15:C23"/>
    <mergeCell ref="C171:C172"/>
    <mergeCell ref="C62:C63"/>
    <mergeCell ref="C127:C128"/>
    <mergeCell ref="C129:C132"/>
    <mergeCell ref="C141:C142"/>
    <mergeCell ref="C202:C203"/>
    <mergeCell ref="C152:C153"/>
    <mergeCell ref="C187:C188"/>
  </mergeCells>
  <phoneticPr fontId="2" type="noConversion"/>
  <pageMargins left="0" right="0" top="0.78740157480314965" bottom="0.59055118110236227"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L233"/>
  <sheetViews>
    <sheetView topLeftCell="A55" zoomScaleNormal="100" workbookViewId="0">
      <selection activeCell="E211" sqref="E211"/>
    </sheetView>
  </sheetViews>
  <sheetFormatPr defaultColWidth="9.109375" defaultRowHeight="13.2" x14ac:dyDescent="0.25"/>
  <cols>
    <col min="1" max="1" width="9.109375" style="29"/>
    <col min="2" max="2" width="44.6640625" style="29" customWidth="1"/>
    <col min="3" max="3" width="7.44140625" style="29" customWidth="1"/>
    <col min="4" max="4" width="8.33203125" style="29" customWidth="1"/>
    <col min="5" max="5" width="8.44140625" style="29" customWidth="1"/>
    <col min="6" max="6" width="11.5546875" style="29" customWidth="1"/>
    <col min="7" max="7" width="10.88671875" style="29" customWidth="1"/>
    <col min="8" max="8" width="9.109375" style="30"/>
    <col min="9" max="16384" width="9.109375" style="29"/>
  </cols>
  <sheetData>
    <row r="1" spans="1:8" x14ac:dyDescent="0.25">
      <c r="C1" s="37"/>
      <c r="D1" s="37"/>
      <c r="E1" s="160" t="s">
        <v>542</v>
      </c>
    </row>
    <row r="2" spans="1:8" x14ac:dyDescent="0.25">
      <c r="C2" s="38"/>
      <c r="D2" s="38"/>
      <c r="E2" s="894" t="s">
        <v>677</v>
      </c>
      <c r="F2" s="894"/>
      <c r="G2" s="894"/>
    </row>
    <row r="3" spans="1:8" x14ac:dyDescent="0.25">
      <c r="C3" s="37"/>
      <c r="D3" s="37"/>
      <c r="E3" s="38" t="s">
        <v>635</v>
      </c>
    </row>
    <row r="4" spans="1:8" x14ac:dyDescent="0.25">
      <c r="D4" s="38"/>
      <c r="E4" s="38" t="s">
        <v>237</v>
      </c>
      <c r="F4" s="38"/>
    </row>
    <row r="6" spans="1:8" x14ac:dyDescent="0.25">
      <c r="A6" s="923" t="s">
        <v>671</v>
      </c>
      <c r="B6" s="923"/>
      <c r="C6" s="923"/>
      <c r="D6" s="923"/>
      <c r="E6" s="923"/>
      <c r="F6" s="923"/>
      <c r="G6" s="923"/>
    </row>
    <row r="7" spans="1:8" x14ac:dyDescent="0.25">
      <c r="A7" s="923" t="s">
        <v>339</v>
      </c>
      <c r="B7" s="923"/>
      <c r="C7" s="923"/>
      <c r="D7" s="923"/>
      <c r="E7" s="923"/>
      <c r="F7" s="923"/>
      <c r="G7" s="923"/>
      <c r="H7" s="158"/>
    </row>
    <row r="8" spans="1:8" x14ac:dyDescent="0.25">
      <c r="B8" s="924"/>
      <c r="C8" s="924"/>
      <c r="D8" s="924"/>
      <c r="E8" s="924"/>
      <c r="F8" s="924"/>
      <c r="G8" s="29" t="s">
        <v>329</v>
      </c>
    </row>
    <row r="9" spans="1:8" ht="12.75" customHeight="1" x14ac:dyDescent="0.25">
      <c r="A9" s="884" t="s">
        <v>242</v>
      </c>
      <c r="B9" s="31"/>
      <c r="C9" s="888" t="s">
        <v>244</v>
      </c>
      <c r="D9" s="891" t="s">
        <v>0</v>
      </c>
      <c r="E9" s="895" t="s">
        <v>8</v>
      </c>
      <c r="F9" s="895"/>
      <c r="G9" s="895"/>
    </row>
    <row r="10" spans="1:8" ht="12.75" customHeight="1" x14ac:dyDescent="0.25">
      <c r="A10" s="884"/>
      <c r="B10" s="886" t="s">
        <v>110</v>
      </c>
      <c r="C10" s="889"/>
      <c r="D10" s="892"/>
      <c r="E10" s="895" t="s">
        <v>9</v>
      </c>
      <c r="F10" s="895"/>
      <c r="G10" s="896" t="s">
        <v>10</v>
      </c>
    </row>
    <row r="11" spans="1:8" ht="12.75" customHeight="1" x14ac:dyDescent="0.25">
      <c r="A11" s="884"/>
      <c r="B11" s="886"/>
      <c r="C11" s="889"/>
      <c r="D11" s="892"/>
      <c r="E11" s="891" t="s">
        <v>11</v>
      </c>
      <c r="F11" s="888" t="s">
        <v>218</v>
      </c>
      <c r="G11" s="896"/>
    </row>
    <row r="12" spans="1:8" ht="29.25" customHeight="1" x14ac:dyDescent="0.25">
      <c r="A12" s="884"/>
      <c r="B12" s="887"/>
      <c r="C12" s="890"/>
      <c r="D12" s="893"/>
      <c r="E12" s="893"/>
      <c r="F12" s="890"/>
      <c r="G12" s="896"/>
    </row>
    <row r="13" spans="1:8" x14ac:dyDescent="0.25">
      <c r="A13" s="32" t="s">
        <v>12</v>
      </c>
      <c r="B13" s="647" t="s">
        <v>1</v>
      </c>
      <c r="C13" s="155"/>
      <c r="D13" s="64">
        <f>E13+G13</f>
        <v>489.411</v>
      </c>
      <c r="E13" s="116">
        <f>E14+E26+E39+E44+E52+E50+E54+E57</f>
        <v>81.430999999999997</v>
      </c>
      <c r="F13" s="116">
        <f>F14+F26+F39+F44+F52+F50+F54+F57</f>
        <v>20.416999999999998</v>
      </c>
      <c r="G13" s="116">
        <f>G14+G26+G39+G44+G52+G50+G54+G57</f>
        <v>407.98</v>
      </c>
    </row>
    <row r="14" spans="1:8" x14ac:dyDescent="0.25">
      <c r="A14" s="34" t="s">
        <v>13</v>
      </c>
      <c r="B14" s="35" t="s">
        <v>100</v>
      </c>
      <c r="C14" s="155" t="s">
        <v>130</v>
      </c>
      <c r="D14" s="109">
        <f>E14+G14</f>
        <v>59.080999999999996</v>
      </c>
      <c r="E14" s="116">
        <f>E15+E16+E17+E18+E19+E21+E22+E23+E24+E20+E25</f>
        <v>59.080999999999996</v>
      </c>
      <c r="F14" s="116">
        <f>F15+F16+F17+F18+F19+F21+F22+F23+F24</f>
        <v>17.806999999999999</v>
      </c>
      <c r="G14" s="116">
        <f>G15+G16+G17+G18+G19+G21+G22+G23</f>
        <v>0</v>
      </c>
    </row>
    <row r="15" spans="1:8" x14ac:dyDescent="0.25">
      <c r="A15" s="36" t="s">
        <v>148</v>
      </c>
      <c r="B15" s="37" t="s">
        <v>232</v>
      </c>
      <c r="C15" s="881"/>
      <c r="D15" s="60">
        <f t="shared" ref="D15:D36" si="0">E15+G15</f>
        <v>0</v>
      </c>
      <c r="E15" s="117">
        <v>0</v>
      </c>
      <c r="F15" s="117">
        <v>0</v>
      </c>
      <c r="G15" s="117">
        <v>0</v>
      </c>
    </row>
    <row r="16" spans="1:8" x14ac:dyDescent="0.25">
      <c r="A16" s="36" t="s">
        <v>149</v>
      </c>
      <c r="B16" s="37" t="s">
        <v>248</v>
      </c>
      <c r="C16" s="882"/>
      <c r="D16" s="60">
        <f t="shared" si="0"/>
        <v>0</v>
      </c>
      <c r="E16" s="117">
        <v>0</v>
      </c>
      <c r="F16" s="117">
        <v>0</v>
      </c>
      <c r="G16" s="117">
        <v>0</v>
      </c>
    </row>
    <row r="17" spans="1:7" x14ac:dyDescent="0.25">
      <c r="A17" s="36" t="s">
        <v>149</v>
      </c>
      <c r="B17" s="37" t="s">
        <v>233</v>
      </c>
      <c r="C17" s="882"/>
      <c r="D17" s="60">
        <f t="shared" si="0"/>
        <v>0</v>
      </c>
      <c r="E17" s="117">
        <v>0</v>
      </c>
      <c r="F17" s="117">
        <v>0</v>
      </c>
      <c r="G17" s="117">
        <v>0</v>
      </c>
    </row>
    <row r="18" spans="1:7" x14ac:dyDescent="0.25">
      <c r="A18" s="36" t="s">
        <v>150</v>
      </c>
      <c r="B18" s="38" t="s">
        <v>216</v>
      </c>
      <c r="C18" s="882"/>
      <c r="D18" s="60">
        <f t="shared" si="0"/>
        <v>0</v>
      </c>
      <c r="E18" s="117">
        <v>0</v>
      </c>
      <c r="F18" s="117">
        <v>0</v>
      </c>
      <c r="G18" s="384">
        <v>0</v>
      </c>
    </row>
    <row r="19" spans="1:7" x14ac:dyDescent="0.25">
      <c r="A19" s="36" t="s">
        <v>152</v>
      </c>
      <c r="B19" s="38" t="s">
        <v>337</v>
      </c>
      <c r="C19" s="882"/>
      <c r="D19" s="60">
        <f t="shared" si="0"/>
        <v>42.3</v>
      </c>
      <c r="E19" s="117">
        <v>42.3</v>
      </c>
      <c r="F19" s="117">
        <v>1.2689999999999999</v>
      </c>
      <c r="G19" s="384">
        <v>0</v>
      </c>
    </row>
    <row r="20" spans="1:7" x14ac:dyDescent="0.25">
      <c r="A20" s="36" t="s">
        <v>152</v>
      </c>
      <c r="B20" s="38" t="s">
        <v>598</v>
      </c>
      <c r="C20" s="882"/>
      <c r="D20" s="60">
        <f t="shared" si="0"/>
        <v>0</v>
      </c>
      <c r="E20" s="117">
        <v>0</v>
      </c>
      <c r="F20" s="117">
        <v>0</v>
      </c>
      <c r="G20" s="384">
        <v>0</v>
      </c>
    </row>
    <row r="21" spans="1:7" x14ac:dyDescent="0.25">
      <c r="A21" s="36" t="s">
        <v>151</v>
      </c>
      <c r="B21" s="38" t="s">
        <v>219</v>
      </c>
      <c r="C21" s="882"/>
      <c r="D21" s="60">
        <f t="shared" si="0"/>
        <v>0</v>
      </c>
      <c r="E21" s="117">
        <v>0</v>
      </c>
      <c r="F21" s="117">
        <v>0</v>
      </c>
      <c r="G21" s="384">
        <v>0</v>
      </c>
    </row>
    <row r="22" spans="1:7" x14ac:dyDescent="0.25">
      <c r="A22" s="36" t="s">
        <v>152</v>
      </c>
      <c r="B22" s="38" t="s">
        <v>77</v>
      </c>
      <c r="C22" s="882"/>
      <c r="D22" s="60">
        <f t="shared" si="0"/>
        <v>0</v>
      </c>
      <c r="E22" s="117">
        <v>0</v>
      </c>
      <c r="F22" s="117">
        <v>0</v>
      </c>
      <c r="G22" s="384">
        <v>0</v>
      </c>
    </row>
    <row r="23" spans="1:7" x14ac:dyDescent="0.25">
      <c r="A23" s="36" t="s">
        <v>153</v>
      </c>
      <c r="B23" s="38" t="s">
        <v>78</v>
      </c>
      <c r="C23" s="882"/>
      <c r="D23" s="60">
        <f t="shared" si="0"/>
        <v>0</v>
      </c>
      <c r="E23" s="117">
        <v>0</v>
      </c>
      <c r="F23" s="117">
        <v>0</v>
      </c>
      <c r="G23" s="384">
        <v>0</v>
      </c>
    </row>
    <row r="24" spans="1:7" x14ac:dyDescent="0.25">
      <c r="A24" s="36" t="s">
        <v>346</v>
      </c>
      <c r="B24" s="38" t="s">
        <v>556</v>
      </c>
      <c r="C24" s="157"/>
      <c r="D24" s="60">
        <f t="shared" si="0"/>
        <v>16.780999999999999</v>
      </c>
      <c r="E24" s="117">
        <v>16.780999999999999</v>
      </c>
      <c r="F24" s="117">
        <v>16.538</v>
      </c>
      <c r="G24" s="384">
        <v>0</v>
      </c>
    </row>
    <row r="25" spans="1:7" x14ac:dyDescent="0.25">
      <c r="A25" s="36" t="s">
        <v>239</v>
      </c>
      <c r="B25" s="38" t="s">
        <v>675</v>
      </c>
      <c r="C25" s="337"/>
      <c r="D25" s="60">
        <f t="shared" si="0"/>
        <v>0</v>
      </c>
      <c r="E25" s="117">
        <v>0</v>
      </c>
      <c r="F25" s="117">
        <v>0</v>
      </c>
      <c r="G25" s="384">
        <v>0</v>
      </c>
    </row>
    <row r="26" spans="1:7" ht="41.25" customHeight="1" x14ac:dyDescent="0.25">
      <c r="A26" s="39" t="s">
        <v>14</v>
      </c>
      <c r="B26" s="40" t="s">
        <v>102</v>
      </c>
      <c r="C26" s="41" t="s">
        <v>134</v>
      </c>
      <c r="D26" s="59">
        <f>E26+G26</f>
        <v>19.7</v>
      </c>
      <c r="E26" s="147">
        <f>E27+E29+E30+E31+E32+E33+E35+E28+E34+E37+E36+E38</f>
        <v>19.7</v>
      </c>
      <c r="F26" s="147">
        <f>F27+F29+F30+F31+F32+F33+F35+F28+F34+F37+F36+F38</f>
        <v>0</v>
      </c>
      <c r="G26" s="147">
        <f>G27+G29+G30+G31+G32+G33+G35+G28+G34+G37+G36+G38</f>
        <v>0</v>
      </c>
    </row>
    <row r="27" spans="1:7" x14ac:dyDescent="0.25">
      <c r="A27" s="42" t="s">
        <v>243</v>
      </c>
      <c r="B27" s="43" t="s">
        <v>231</v>
      </c>
      <c r="C27" s="44"/>
      <c r="D27" s="388">
        <f t="shared" si="0"/>
        <v>0</v>
      </c>
      <c r="E27" s="386">
        <v>0</v>
      </c>
      <c r="F27" s="387">
        <v>0</v>
      </c>
      <c r="G27" s="387">
        <v>0</v>
      </c>
    </row>
    <row r="28" spans="1:7" x14ac:dyDescent="0.25">
      <c r="A28" s="42" t="s">
        <v>345</v>
      </c>
      <c r="B28" s="45" t="s">
        <v>230</v>
      </c>
      <c r="C28" s="46"/>
      <c r="D28" s="388">
        <f t="shared" si="0"/>
        <v>0</v>
      </c>
      <c r="E28" s="386">
        <v>0</v>
      </c>
      <c r="F28" s="387">
        <v>0</v>
      </c>
      <c r="G28" s="387">
        <v>0</v>
      </c>
    </row>
    <row r="29" spans="1:7" x14ac:dyDescent="0.25">
      <c r="A29" s="42" t="s">
        <v>346</v>
      </c>
      <c r="B29" s="45" t="s">
        <v>68</v>
      </c>
      <c r="C29" s="47"/>
      <c r="D29" s="388">
        <f t="shared" si="0"/>
        <v>0</v>
      </c>
      <c r="E29" s="386">
        <v>0</v>
      </c>
      <c r="F29" s="387">
        <v>0</v>
      </c>
      <c r="G29" s="387">
        <v>0</v>
      </c>
    </row>
    <row r="30" spans="1:7" x14ac:dyDescent="0.25">
      <c r="A30" s="42" t="s">
        <v>152</v>
      </c>
      <c r="B30" s="45" t="s">
        <v>161</v>
      </c>
      <c r="C30" s="47"/>
      <c r="D30" s="388">
        <f t="shared" si="0"/>
        <v>0</v>
      </c>
      <c r="E30" s="386">
        <v>0</v>
      </c>
      <c r="F30" s="387">
        <v>0</v>
      </c>
      <c r="G30" s="387">
        <v>0</v>
      </c>
    </row>
    <row r="31" spans="1:7" x14ac:dyDescent="0.25">
      <c r="A31" s="42" t="s">
        <v>156</v>
      </c>
      <c r="B31" s="48" t="s">
        <v>2</v>
      </c>
      <c r="C31" s="46"/>
      <c r="D31" s="388">
        <f t="shared" si="0"/>
        <v>0</v>
      </c>
      <c r="E31" s="386">
        <v>0</v>
      </c>
      <c r="F31" s="387">
        <v>0</v>
      </c>
      <c r="G31" s="387">
        <v>0</v>
      </c>
    </row>
    <row r="32" spans="1:7" x14ac:dyDescent="0.25">
      <c r="A32" s="42" t="s">
        <v>154</v>
      </c>
      <c r="B32" s="48" t="s">
        <v>73</v>
      </c>
      <c r="C32" s="46"/>
      <c r="D32" s="388">
        <f t="shared" si="0"/>
        <v>0</v>
      </c>
      <c r="E32" s="386">
        <v>0</v>
      </c>
      <c r="F32" s="387">
        <v>0</v>
      </c>
      <c r="G32" s="387">
        <v>0</v>
      </c>
    </row>
    <row r="33" spans="1:7" x14ac:dyDescent="0.25">
      <c r="A33" s="42" t="s">
        <v>239</v>
      </c>
      <c r="B33" s="45" t="s">
        <v>3</v>
      </c>
      <c r="C33" s="47"/>
      <c r="D33" s="388">
        <f t="shared" si="0"/>
        <v>0</v>
      </c>
      <c r="E33" s="389">
        <v>0</v>
      </c>
      <c r="F33" s="390">
        <v>0</v>
      </c>
      <c r="G33" s="387">
        <v>0</v>
      </c>
    </row>
    <row r="34" spans="1:7" x14ac:dyDescent="0.25">
      <c r="A34" s="50" t="s">
        <v>307</v>
      </c>
      <c r="B34" s="51" t="s">
        <v>88</v>
      </c>
      <c r="C34" s="47"/>
      <c r="D34" s="388">
        <f t="shared" si="0"/>
        <v>0</v>
      </c>
      <c r="E34" s="389">
        <v>0</v>
      </c>
      <c r="F34" s="390">
        <v>0</v>
      </c>
      <c r="G34" s="387">
        <v>0</v>
      </c>
    </row>
    <row r="35" spans="1:7" ht="24" customHeight="1" x14ac:dyDescent="0.25">
      <c r="A35" s="50" t="s">
        <v>346</v>
      </c>
      <c r="B35" s="52" t="s">
        <v>103</v>
      </c>
      <c r="C35" s="47"/>
      <c r="D35" s="388">
        <f t="shared" si="0"/>
        <v>0</v>
      </c>
      <c r="E35" s="387">
        <v>0</v>
      </c>
      <c r="F35" s="387">
        <v>0</v>
      </c>
      <c r="G35" s="387">
        <v>0</v>
      </c>
    </row>
    <row r="36" spans="1:7" x14ac:dyDescent="0.25">
      <c r="A36" s="50" t="s">
        <v>346</v>
      </c>
      <c r="B36" s="52" t="s">
        <v>401</v>
      </c>
      <c r="C36" s="47"/>
      <c r="D36" s="388">
        <f t="shared" si="0"/>
        <v>0</v>
      </c>
      <c r="E36" s="384">
        <v>0</v>
      </c>
      <c r="F36" s="384">
        <v>0</v>
      </c>
      <c r="G36" s="384">
        <v>0</v>
      </c>
    </row>
    <row r="37" spans="1:7" ht="26.4" x14ac:dyDescent="0.25">
      <c r="A37" s="50" t="s">
        <v>313</v>
      </c>
      <c r="B37" s="52" t="s">
        <v>312</v>
      </c>
      <c r="C37" s="47"/>
      <c r="D37" s="388">
        <f>E37+G37</f>
        <v>0</v>
      </c>
      <c r="E37" s="384">
        <v>0</v>
      </c>
      <c r="F37" s="384">
        <v>0</v>
      </c>
      <c r="G37" s="384">
        <v>0</v>
      </c>
    </row>
    <row r="38" spans="1:7" ht="26.4" x14ac:dyDescent="0.25">
      <c r="A38" s="50"/>
      <c r="B38" s="133" t="s">
        <v>434</v>
      </c>
      <c r="C38" s="47"/>
      <c r="D38" s="388">
        <f>E38+G38</f>
        <v>19.7</v>
      </c>
      <c r="E38" s="384">
        <v>19.7</v>
      </c>
      <c r="F38" s="384">
        <v>0</v>
      </c>
      <c r="G38" s="384">
        <v>0</v>
      </c>
    </row>
    <row r="39" spans="1:7" ht="30.75" customHeight="1" x14ac:dyDescent="0.25">
      <c r="A39" s="32" t="s">
        <v>15</v>
      </c>
      <c r="B39" s="134" t="s">
        <v>206</v>
      </c>
      <c r="C39" s="54" t="s">
        <v>133</v>
      </c>
      <c r="D39" s="392">
        <f>D40+D42+D41+D43</f>
        <v>0</v>
      </c>
      <c r="E39" s="392">
        <f>E40+E42+E41+E43</f>
        <v>0</v>
      </c>
      <c r="F39" s="392">
        <f>F40+F42+F41+F43</f>
        <v>0</v>
      </c>
      <c r="G39" s="392">
        <f>G40+G42+G41+G43</f>
        <v>0</v>
      </c>
    </row>
    <row r="40" spans="1:7" x14ac:dyDescent="0.25">
      <c r="A40" s="36" t="s">
        <v>157</v>
      </c>
      <c r="B40" s="55" t="s">
        <v>414</v>
      </c>
      <c r="C40" s="54"/>
      <c r="D40" s="61">
        <f t="shared" ref="D40:D49" si="1">E40+G40</f>
        <v>0</v>
      </c>
      <c r="E40" s="60">
        <v>0</v>
      </c>
      <c r="F40" s="88">
        <v>0</v>
      </c>
      <c r="G40" s="387">
        <v>0</v>
      </c>
    </row>
    <row r="41" spans="1:7" x14ac:dyDescent="0.25">
      <c r="A41" s="36" t="s">
        <v>158</v>
      </c>
      <c r="B41" s="55" t="s">
        <v>142</v>
      </c>
      <c r="C41" s="56"/>
      <c r="D41" s="61">
        <f t="shared" si="1"/>
        <v>0</v>
      </c>
      <c r="E41" s="60">
        <v>0</v>
      </c>
      <c r="F41" s="88">
        <v>0</v>
      </c>
      <c r="G41" s="88">
        <v>0</v>
      </c>
    </row>
    <row r="42" spans="1:7" x14ac:dyDescent="0.25">
      <c r="A42" s="36" t="s">
        <v>159</v>
      </c>
      <c r="B42" s="38" t="s">
        <v>75</v>
      </c>
      <c r="C42" s="56"/>
      <c r="D42" s="61">
        <f t="shared" si="1"/>
        <v>0</v>
      </c>
      <c r="E42" s="88">
        <v>0</v>
      </c>
      <c r="F42" s="88">
        <v>0</v>
      </c>
      <c r="G42" s="88">
        <v>0</v>
      </c>
    </row>
    <row r="43" spans="1:7" x14ac:dyDescent="0.25">
      <c r="A43" s="36" t="s">
        <v>147</v>
      </c>
      <c r="B43" s="38" t="s">
        <v>303</v>
      </c>
      <c r="C43" s="57"/>
      <c r="D43" s="61">
        <f t="shared" si="1"/>
        <v>0</v>
      </c>
      <c r="E43" s="391">
        <v>0</v>
      </c>
      <c r="F43" s="391">
        <v>0</v>
      </c>
      <c r="G43" s="391">
        <v>0</v>
      </c>
    </row>
    <row r="44" spans="1:7" x14ac:dyDescent="0.25">
      <c r="A44" s="32" t="s">
        <v>16</v>
      </c>
      <c r="B44" s="58" t="s">
        <v>106</v>
      </c>
      <c r="C44" s="56" t="s">
        <v>135</v>
      </c>
      <c r="D44" s="59">
        <f t="shared" si="1"/>
        <v>410.63</v>
      </c>
      <c r="E44" s="59">
        <f>E45+E46+E47+E49</f>
        <v>2.65</v>
      </c>
      <c r="F44" s="59">
        <f>F45+F46+F47+F49</f>
        <v>2.61</v>
      </c>
      <c r="G44" s="59">
        <f>G45+G46+G47+G49</f>
        <v>407.98</v>
      </c>
    </row>
    <row r="45" spans="1:7" x14ac:dyDescent="0.25">
      <c r="A45" s="36" t="s">
        <v>147</v>
      </c>
      <c r="B45" s="38" t="s">
        <v>69</v>
      </c>
      <c r="C45" s="54"/>
      <c r="D45" s="61">
        <f t="shared" si="1"/>
        <v>0</v>
      </c>
      <c r="E45" s="60">
        <v>0</v>
      </c>
      <c r="F45" s="60">
        <v>0</v>
      </c>
      <c r="G45" s="60">
        <v>0</v>
      </c>
    </row>
    <row r="46" spans="1:7" x14ac:dyDescent="0.25">
      <c r="A46" s="36" t="s">
        <v>147</v>
      </c>
      <c r="B46" s="38" t="s">
        <v>76</v>
      </c>
      <c r="C46" s="56"/>
      <c r="D46" s="61">
        <f t="shared" si="1"/>
        <v>0</v>
      </c>
      <c r="E46" s="60">
        <v>0</v>
      </c>
      <c r="F46" s="60">
        <v>0</v>
      </c>
      <c r="G46" s="60">
        <v>0</v>
      </c>
    </row>
    <row r="47" spans="1:7" x14ac:dyDescent="0.25">
      <c r="A47" s="36" t="s">
        <v>147</v>
      </c>
      <c r="B47" s="38" t="s">
        <v>432</v>
      </c>
      <c r="C47" s="56"/>
      <c r="D47" s="61">
        <f t="shared" si="1"/>
        <v>347.63</v>
      </c>
      <c r="E47" s="60">
        <v>2.65</v>
      </c>
      <c r="F47" s="60">
        <v>2.61</v>
      </c>
      <c r="G47" s="61">
        <v>344.98</v>
      </c>
    </row>
    <row r="48" spans="1:7" x14ac:dyDescent="0.25">
      <c r="A48" s="36" t="s">
        <v>147</v>
      </c>
      <c r="B48" s="38" t="s">
        <v>340</v>
      </c>
      <c r="C48" s="56"/>
      <c r="D48" s="61">
        <f t="shared" si="1"/>
        <v>0</v>
      </c>
      <c r="E48" s="60">
        <v>0</v>
      </c>
      <c r="F48" s="61">
        <v>0</v>
      </c>
      <c r="G48" s="61">
        <v>0</v>
      </c>
    </row>
    <row r="49" spans="1:12" x14ac:dyDescent="0.25">
      <c r="A49" s="36" t="s">
        <v>333</v>
      </c>
      <c r="B49" s="38" t="s">
        <v>334</v>
      </c>
      <c r="C49" s="57"/>
      <c r="D49" s="61">
        <f t="shared" si="1"/>
        <v>63</v>
      </c>
      <c r="E49" s="60">
        <v>0</v>
      </c>
      <c r="F49" s="61">
        <v>0</v>
      </c>
      <c r="G49" s="61">
        <v>63</v>
      </c>
    </row>
    <row r="50" spans="1:12" ht="26.4" x14ac:dyDescent="0.25">
      <c r="A50" s="32" t="s">
        <v>70</v>
      </c>
      <c r="B50" s="62" t="s">
        <v>179</v>
      </c>
      <c r="C50" s="57" t="s">
        <v>136</v>
      </c>
      <c r="D50" s="59">
        <f>D51</f>
        <v>0</v>
      </c>
      <c r="E50" s="59">
        <f>E51</f>
        <v>0</v>
      </c>
      <c r="F50" s="59">
        <f>F51</f>
        <v>0</v>
      </c>
      <c r="G50" s="59">
        <f>G51</f>
        <v>0</v>
      </c>
    </row>
    <row r="51" spans="1:12" x14ac:dyDescent="0.25">
      <c r="A51" s="36" t="s">
        <v>147</v>
      </c>
      <c r="B51" s="38" t="s">
        <v>69</v>
      </c>
      <c r="C51" s="57"/>
      <c r="D51" s="61">
        <f>E51+G51</f>
        <v>0</v>
      </c>
      <c r="E51" s="60">
        <v>0</v>
      </c>
      <c r="F51" s="60">
        <v>0</v>
      </c>
      <c r="G51" s="60">
        <v>0</v>
      </c>
    </row>
    <row r="52" spans="1:12" x14ac:dyDescent="0.25">
      <c r="A52" s="32" t="s">
        <v>128</v>
      </c>
      <c r="B52" s="63" t="s">
        <v>127</v>
      </c>
      <c r="C52" s="35" t="s">
        <v>131</v>
      </c>
      <c r="D52" s="59">
        <f>E52+G52</f>
        <v>0</v>
      </c>
      <c r="E52" s="64">
        <f>E53</f>
        <v>0</v>
      </c>
      <c r="F52" s="64">
        <f>F53</f>
        <v>0</v>
      </c>
      <c r="G52" s="64">
        <f>G53</f>
        <v>0</v>
      </c>
    </row>
    <row r="53" spans="1:12" x14ac:dyDescent="0.25">
      <c r="A53" s="36" t="s">
        <v>309</v>
      </c>
      <c r="B53" s="29" t="s">
        <v>105</v>
      </c>
      <c r="C53" s="54"/>
      <c r="D53" s="60">
        <f>E53+G53</f>
        <v>0</v>
      </c>
      <c r="E53" s="60">
        <v>0</v>
      </c>
      <c r="F53" s="88">
        <v>0</v>
      </c>
      <c r="G53" s="118"/>
    </row>
    <row r="54" spans="1:12" ht="26.4" x14ac:dyDescent="0.25">
      <c r="A54" s="32" t="s">
        <v>139</v>
      </c>
      <c r="B54" s="62" t="s">
        <v>143</v>
      </c>
      <c r="C54" s="35" t="s">
        <v>33</v>
      </c>
      <c r="D54" s="59">
        <f>D55+D56</f>
        <v>0</v>
      </c>
      <c r="E54" s="59">
        <f>E55+E56</f>
        <v>0</v>
      </c>
      <c r="F54" s="59">
        <f>F55+F56</f>
        <v>0</v>
      </c>
      <c r="G54" s="59">
        <f>G55+G56</f>
        <v>0</v>
      </c>
    </row>
    <row r="55" spans="1:12" x14ac:dyDescent="0.25">
      <c r="A55" s="36" t="s">
        <v>310</v>
      </c>
      <c r="B55" s="29" t="s">
        <v>108</v>
      </c>
      <c r="C55" s="57"/>
      <c r="D55" s="61">
        <f>E55</f>
        <v>0</v>
      </c>
      <c r="E55" s="61">
        <v>0</v>
      </c>
      <c r="F55" s="60">
        <v>0</v>
      </c>
      <c r="G55" s="88">
        <v>0</v>
      </c>
    </row>
    <row r="56" spans="1:12" x14ac:dyDescent="0.25">
      <c r="A56" s="36" t="s">
        <v>310</v>
      </c>
      <c r="B56" s="65" t="s">
        <v>351</v>
      </c>
      <c r="C56" s="57"/>
      <c r="D56" s="61">
        <f>E56+G56</f>
        <v>0</v>
      </c>
      <c r="E56" s="61">
        <v>0</v>
      </c>
      <c r="F56" s="60">
        <v>0</v>
      </c>
      <c r="G56" s="88">
        <v>0</v>
      </c>
    </row>
    <row r="57" spans="1:12" x14ac:dyDescent="0.25">
      <c r="A57" s="32" t="s">
        <v>145</v>
      </c>
      <c r="B57" s="35" t="s">
        <v>144</v>
      </c>
      <c r="C57" s="57" t="s">
        <v>433</v>
      </c>
      <c r="D57" s="59">
        <f>D58+D59</f>
        <v>0</v>
      </c>
      <c r="E57" s="59">
        <f>E58+E59</f>
        <v>0</v>
      </c>
      <c r="F57" s="64">
        <f>F58+F59</f>
        <v>0</v>
      </c>
      <c r="G57" s="64">
        <f>G58+G59</f>
        <v>0</v>
      </c>
    </row>
    <row r="58" spans="1:12" x14ac:dyDescent="0.25">
      <c r="A58" s="36" t="s">
        <v>311</v>
      </c>
      <c r="B58" s="66" t="s">
        <v>71</v>
      </c>
      <c r="C58" s="67"/>
      <c r="D58" s="61">
        <f>E58+G58</f>
        <v>0</v>
      </c>
      <c r="E58" s="60">
        <v>0</v>
      </c>
      <c r="F58" s="88">
        <v>0</v>
      </c>
      <c r="G58" s="88">
        <v>0</v>
      </c>
    </row>
    <row r="59" spans="1:12" x14ac:dyDescent="0.25">
      <c r="A59" s="36" t="s">
        <v>155</v>
      </c>
      <c r="B59" s="66" t="s">
        <v>72</v>
      </c>
      <c r="C59" s="67"/>
      <c r="D59" s="61">
        <f>E59+G59</f>
        <v>0</v>
      </c>
      <c r="E59" s="60">
        <v>0</v>
      </c>
      <c r="F59" s="88">
        <v>0</v>
      </c>
      <c r="G59" s="88">
        <v>0</v>
      </c>
    </row>
    <row r="60" spans="1:12" x14ac:dyDescent="0.25">
      <c r="A60" s="32" t="s">
        <v>177</v>
      </c>
      <c r="B60" s="68" t="s">
        <v>385</v>
      </c>
      <c r="C60" s="872" t="s">
        <v>175</v>
      </c>
      <c r="D60" s="59">
        <f>D61</f>
        <v>0</v>
      </c>
      <c r="E60" s="59">
        <f>E61</f>
        <v>0</v>
      </c>
      <c r="F60" s="59">
        <f>F61</f>
        <v>0</v>
      </c>
      <c r="G60" s="59">
        <f>G61</f>
        <v>0</v>
      </c>
    </row>
    <row r="61" spans="1:12" x14ac:dyDescent="0.25">
      <c r="A61" s="36" t="s">
        <v>178</v>
      </c>
      <c r="B61" s="69" t="s">
        <v>412</v>
      </c>
      <c r="C61" s="874"/>
      <c r="D61" s="61">
        <f>E61+G61</f>
        <v>0</v>
      </c>
      <c r="E61" s="60">
        <v>0</v>
      </c>
      <c r="F61" s="88">
        <v>0</v>
      </c>
      <c r="G61" s="88">
        <v>0</v>
      </c>
    </row>
    <row r="62" spans="1:12" x14ac:dyDescent="0.25">
      <c r="A62" s="32" t="s">
        <v>17</v>
      </c>
      <c r="B62" s="648" t="s">
        <v>215</v>
      </c>
      <c r="C62" s="35"/>
      <c r="D62" s="64">
        <f>D63</f>
        <v>0</v>
      </c>
      <c r="E62" s="64">
        <f>E63</f>
        <v>0</v>
      </c>
      <c r="F62" s="64">
        <f>F63</f>
        <v>0</v>
      </c>
      <c r="G62" s="64">
        <f>G63</f>
        <v>0</v>
      </c>
    </row>
    <row r="63" spans="1:12" ht="26.4" x14ac:dyDescent="0.25">
      <c r="A63" s="32" t="s">
        <v>18</v>
      </c>
      <c r="B63" s="71" t="s">
        <v>102</v>
      </c>
      <c r="C63" s="31" t="s">
        <v>134</v>
      </c>
      <c r="D63" s="60">
        <f t="shared" ref="D63:D89" si="2">E63+G63</f>
        <v>0</v>
      </c>
      <c r="E63" s="60">
        <v>0</v>
      </c>
      <c r="F63" s="88">
        <v>0</v>
      </c>
      <c r="G63" s="88">
        <v>0</v>
      </c>
    </row>
    <row r="64" spans="1:12" x14ac:dyDescent="0.25">
      <c r="A64" s="32" t="s">
        <v>19</v>
      </c>
      <c r="B64" s="649" t="s">
        <v>431</v>
      </c>
      <c r="C64" s="72"/>
      <c r="D64" s="64">
        <f>+D65+D92</f>
        <v>469.18400000000003</v>
      </c>
      <c r="E64" s="64">
        <f ca="1">+E65+E92</f>
        <v>0</v>
      </c>
      <c r="F64" s="64">
        <f>+F65+F92</f>
        <v>20.557000000000002</v>
      </c>
      <c r="G64" s="64">
        <f>+G65+G92</f>
        <v>369.45600000000002</v>
      </c>
      <c r="H64" s="73"/>
      <c r="I64" s="74"/>
      <c r="J64" s="74"/>
      <c r="K64" s="55"/>
      <c r="L64" s="55"/>
    </row>
    <row r="65" spans="1:12" ht="30" customHeight="1" x14ac:dyDescent="0.25">
      <c r="A65" s="32" t="s">
        <v>20</v>
      </c>
      <c r="B65" s="40" t="s">
        <v>101</v>
      </c>
      <c r="C65" s="75" t="s">
        <v>132</v>
      </c>
      <c r="D65" s="115">
        <f>E65+G65</f>
        <v>469.18400000000003</v>
      </c>
      <c r="E65" s="76">
        <f>E66+E67+E68+E69+E76+E77+E78+E79+E80+E81+E82+E83+E84+E85+E86+E88+E89+E75+E87+E90</f>
        <v>99.727999999999994</v>
      </c>
      <c r="F65" s="76">
        <f>F66+F67+F68+F69+F76+F77+F78+F79+F80+F81+F82+F83+F84+F85+F86+F88+F89+F75+F87+F90</f>
        <v>20.557000000000002</v>
      </c>
      <c r="G65" s="76">
        <f>G66+G67+G68+G69+G76+G77+G78+G79+G80+G81+G82+G83+G84+G85+G86+G88+G89+G75+G90</f>
        <v>369.45600000000002</v>
      </c>
      <c r="H65" s="73"/>
      <c r="I65" s="74"/>
      <c r="J65" s="74"/>
      <c r="K65" s="55"/>
      <c r="L65" s="55"/>
    </row>
    <row r="66" spans="1:12" x14ac:dyDescent="0.25">
      <c r="A66" s="42" t="s">
        <v>235</v>
      </c>
      <c r="B66" s="77" t="s">
        <v>79</v>
      </c>
      <c r="C66" s="72"/>
      <c r="D66" s="394">
        <f t="shared" si="2"/>
        <v>0</v>
      </c>
      <c r="E66" s="60">
        <v>0</v>
      </c>
      <c r="F66" s="387">
        <v>0</v>
      </c>
      <c r="G66" s="387">
        <v>0</v>
      </c>
      <c r="H66" s="73"/>
      <c r="I66" s="74"/>
      <c r="J66" s="74"/>
      <c r="K66" s="55"/>
      <c r="L66" s="55"/>
    </row>
    <row r="67" spans="1:12" ht="26.4" x14ac:dyDescent="0.25">
      <c r="A67" s="42" t="s">
        <v>212</v>
      </c>
      <c r="B67" s="78" t="s">
        <v>220</v>
      </c>
      <c r="C67" s="79"/>
      <c r="D67" s="394">
        <f t="shared" si="2"/>
        <v>0</v>
      </c>
      <c r="E67" s="60">
        <v>0</v>
      </c>
      <c r="F67" s="387">
        <v>0</v>
      </c>
      <c r="G67" s="387">
        <v>0</v>
      </c>
      <c r="H67" s="73"/>
      <c r="I67" s="74"/>
      <c r="J67" s="74"/>
      <c r="K67" s="55"/>
      <c r="L67" s="55"/>
    </row>
    <row r="68" spans="1:12" x14ac:dyDescent="0.25">
      <c r="A68" s="42" t="s">
        <v>213</v>
      </c>
      <c r="B68" s="77" t="s">
        <v>253</v>
      </c>
      <c r="C68" s="45"/>
      <c r="D68" s="394">
        <f t="shared" si="2"/>
        <v>0</v>
      </c>
      <c r="E68" s="60">
        <v>0</v>
      </c>
      <c r="F68" s="88">
        <v>0</v>
      </c>
      <c r="G68" s="88">
        <v>0</v>
      </c>
      <c r="H68" s="38"/>
      <c r="I68" s="74"/>
      <c r="J68" s="74"/>
      <c r="K68" s="74"/>
      <c r="L68" s="74"/>
    </row>
    <row r="69" spans="1:12" x14ac:dyDescent="0.25">
      <c r="A69" s="80"/>
      <c r="B69" s="81" t="s">
        <v>138</v>
      </c>
      <c r="C69" s="45"/>
      <c r="D69" s="395">
        <f t="shared" si="2"/>
        <v>18.600000000000001</v>
      </c>
      <c r="E69" s="393">
        <f>E70+E71+E72+E73+E74</f>
        <v>18.600000000000001</v>
      </c>
      <c r="F69" s="393">
        <f>F70+F71+F72+F73+F74</f>
        <v>0.3</v>
      </c>
      <c r="G69" s="393">
        <f>G70+G71+G72+G73+G74</f>
        <v>0</v>
      </c>
      <c r="H69" s="38"/>
      <c r="I69" s="74"/>
      <c r="J69" s="74"/>
      <c r="K69" s="74"/>
      <c r="L69" s="74"/>
    </row>
    <row r="70" spans="1:12" x14ac:dyDescent="0.25">
      <c r="A70" s="42" t="s">
        <v>214</v>
      </c>
      <c r="B70" s="82" t="s">
        <v>350</v>
      </c>
      <c r="C70" s="83"/>
      <c r="D70" s="113">
        <f t="shared" si="2"/>
        <v>0</v>
      </c>
      <c r="E70" s="113">
        <v>0</v>
      </c>
      <c r="F70" s="113">
        <v>0</v>
      </c>
      <c r="G70" s="113">
        <v>0</v>
      </c>
      <c r="H70" s="38"/>
      <c r="I70" s="74"/>
      <c r="J70" s="74"/>
      <c r="K70" s="74"/>
      <c r="L70" s="74"/>
    </row>
    <row r="71" spans="1:12" x14ac:dyDescent="0.25">
      <c r="A71" s="42" t="s">
        <v>211</v>
      </c>
      <c r="B71" s="82" t="s">
        <v>84</v>
      </c>
      <c r="C71" s="48"/>
      <c r="D71" s="113">
        <f t="shared" si="2"/>
        <v>0</v>
      </c>
      <c r="E71" s="114">
        <v>0</v>
      </c>
      <c r="F71" s="271">
        <v>0</v>
      </c>
      <c r="G71" s="271">
        <v>0</v>
      </c>
      <c r="H71" s="38"/>
      <c r="I71" s="74"/>
      <c r="J71" s="74"/>
      <c r="K71" s="55"/>
      <c r="L71" s="55"/>
    </row>
    <row r="72" spans="1:12" x14ac:dyDescent="0.25">
      <c r="A72" s="36" t="s">
        <v>212</v>
      </c>
      <c r="B72" s="84" t="s">
        <v>81</v>
      </c>
      <c r="C72" s="48"/>
      <c r="D72" s="113">
        <f t="shared" si="2"/>
        <v>0</v>
      </c>
      <c r="E72" s="114">
        <v>0</v>
      </c>
      <c r="F72" s="271">
        <v>0</v>
      </c>
      <c r="G72" s="271">
        <v>0</v>
      </c>
      <c r="H72" s="38"/>
      <c r="I72" s="74"/>
      <c r="J72" s="74"/>
      <c r="K72" s="74"/>
      <c r="L72" s="74"/>
    </row>
    <row r="73" spans="1:12" x14ac:dyDescent="0.25">
      <c r="A73" s="36" t="s">
        <v>213</v>
      </c>
      <c r="B73" s="84" t="s">
        <v>82</v>
      </c>
      <c r="C73" s="45"/>
      <c r="D73" s="113">
        <f>E73+G73</f>
        <v>18.600000000000001</v>
      </c>
      <c r="E73" s="114">
        <v>18.600000000000001</v>
      </c>
      <c r="F73" s="271">
        <v>0.3</v>
      </c>
      <c r="G73" s="271">
        <v>0</v>
      </c>
      <c r="H73" s="922"/>
      <c r="I73" s="885"/>
      <c r="J73" s="885"/>
      <c r="K73" s="885"/>
    </row>
    <row r="74" spans="1:12" x14ac:dyDescent="0.25">
      <c r="A74" s="36" t="s">
        <v>213</v>
      </c>
      <c r="B74" s="84" t="s">
        <v>83</v>
      </c>
      <c r="C74" s="45"/>
      <c r="D74" s="113">
        <f>E74+G74</f>
        <v>0</v>
      </c>
      <c r="E74" s="114">
        <v>0</v>
      </c>
      <c r="F74" s="271">
        <v>0</v>
      </c>
      <c r="G74" s="271">
        <v>0</v>
      </c>
    </row>
    <row r="75" spans="1:12" ht="24.75" customHeight="1" x14ac:dyDescent="0.25">
      <c r="A75" s="36" t="s">
        <v>213</v>
      </c>
      <c r="B75" s="85" t="s">
        <v>534</v>
      </c>
      <c r="C75" s="45"/>
      <c r="D75" s="113">
        <f>E75+G75</f>
        <v>20</v>
      </c>
      <c r="E75" s="114">
        <v>20</v>
      </c>
      <c r="F75" s="271">
        <v>15</v>
      </c>
      <c r="G75" s="271">
        <v>0</v>
      </c>
    </row>
    <row r="76" spans="1:12" x14ac:dyDescent="0.25">
      <c r="A76" s="42" t="s">
        <v>209</v>
      </c>
      <c r="B76" s="77" t="s">
        <v>326</v>
      </c>
      <c r="C76" s="45"/>
      <c r="D76" s="61">
        <f>E76+G76</f>
        <v>0</v>
      </c>
      <c r="E76" s="60">
        <v>0</v>
      </c>
      <c r="F76" s="88">
        <v>0</v>
      </c>
      <c r="G76" s="271">
        <v>0</v>
      </c>
    </row>
    <row r="77" spans="1:12" x14ac:dyDescent="0.25">
      <c r="A77" s="42" t="s">
        <v>209</v>
      </c>
      <c r="B77" s="77" t="s">
        <v>537</v>
      </c>
      <c r="C77" s="45"/>
      <c r="D77" s="61">
        <f>E77+G77</f>
        <v>0</v>
      </c>
      <c r="E77" s="60">
        <v>0</v>
      </c>
      <c r="F77" s="88">
        <v>0</v>
      </c>
      <c r="G77" s="88">
        <v>0</v>
      </c>
    </row>
    <row r="78" spans="1:12" x14ac:dyDescent="0.25">
      <c r="A78" s="42" t="s">
        <v>209</v>
      </c>
      <c r="B78" s="77" t="s">
        <v>238</v>
      </c>
      <c r="C78" s="45"/>
      <c r="D78" s="61">
        <f t="shared" si="2"/>
        <v>0</v>
      </c>
      <c r="E78" s="60">
        <v>0</v>
      </c>
      <c r="F78" s="88">
        <v>0</v>
      </c>
      <c r="G78" s="88">
        <v>0</v>
      </c>
    </row>
    <row r="79" spans="1:12" x14ac:dyDescent="0.25">
      <c r="A79" s="42" t="s">
        <v>209</v>
      </c>
      <c r="B79" s="77" t="s">
        <v>538</v>
      </c>
      <c r="C79" s="45"/>
      <c r="D79" s="61">
        <f t="shared" si="2"/>
        <v>0</v>
      </c>
      <c r="E79" s="60">
        <v>0</v>
      </c>
      <c r="F79" s="88">
        <v>0</v>
      </c>
      <c r="G79" s="88">
        <v>0</v>
      </c>
    </row>
    <row r="80" spans="1:12" x14ac:dyDescent="0.25">
      <c r="A80" s="42" t="s">
        <v>209</v>
      </c>
      <c r="B80" s="77" t="s">
        <v>539</v>
      </c>
      <c r="C80" s="45"/>
      <c r="D80" s="61">
        <f t="shared" si="2"/>
        <v>0</v>
      </c>
      <c r="E80" s="60">
        <v>0</v>
      </c>
      <c r="F80" s="88">
        <v>0</v>
      </c>
      <c r="G80" s="88">
        <v>0</v>
      </c>
    </row>
    <row r="81" spans="1:8" x14ac:dyDescent="0.25">
      <c r="A81" s="42" t="s">
        <v>209</v>
      </c>
      <c r="B81" s="77" t="s">
        <v>325</v>
      </c>
      <c r="C81" s="45"/>
      <c r="D81" s="61">
        <f t="shared" si="2"/>
        <v>0</v>
      </c>
      <c r="E81" s="60">
        <v>0</v>
      </c>
      <c r="F81" s="88">
        <v>0</v>
      </c>
      <c r="G81" s="88">
        <v>0</v>
      </c>
    </row>
    <row r="82" spans="1:8" x14ac:dyDescent="0.25">
      <c r="A82" s="42" t="s">
        <v>210</v>
      </c>
      <c r="B82" s="77" t="s">
        <v>80</v>
      </c>
      <c r="C82" s="86"/>
      <c r="D82" s="61">
        <f t="shared" si="2"/>
        <v>0</v>
      </c>
      <c r="E82" s="60">
        <v>0</v>
      </c>
      <c r="F82" s="88">
        <v>0</v>
      </c>
      <c r="G82" s="88">
        <v>0</v>
      </c>
    </row>
    <row r="83" spans="1:8" x14ac:dyDescent="0.25">
      <c r="A83" s="42" t="s">
        <v>210</v>
      </c>
      <c r="B83" s="77" t="s">
        <v>85</v>
      </c>
      <c r="C83" s="45"/>
      <c r="D83" s="61">
        <f t="shared" si="2"/>
        <v>0</v>
      </c>
      <c r="E83" s="60">
        <v>0</v>
      </c>
      <c r="F83" s="88">
        <v>0</v>
      </c>
      <c r="G83" s="88">
        <v>0</v>
      </c>
    </row>
    <row r="84" spans="1:8" x14ac:dyDescent="0.25">
      <c r="A84" s="42" t="s">
        <v>210</v>
      </c>
      <c r="B84" s="77" t="s">
        <v>234</v>
      </c>
      <c r="C84" s="45"/>
      <c r="D84" s="61">
        <f t="shared" si="2"/>
        <v>0</v>
      </c>
      <c r="E84" s="60">
        <v>0</v>
      </c>
      <c r="F84" s="88">
        <v>0</v>
      </c>
      <c r="G84" s="88">
        <v>0</v>
      </c>
    </row>
    <row r="85" spans="1:8" x14ac:dyDescent="0.25">
      <c r="A85" s="42" t="s">
        <v>210</v>
      </c>
      <c r="B85" s="77" t="s">
        <v>240</v>
      </c>
      <c r="C85" s="45"/>
      <c r="D85" s="61">
        <f t="shared" si="2"/>
        <v>0</v>
      </c>
      <c r="E85" s="60">
        <v>0</v>
      </c>
      <c r="F85" s="88">
        <v>0</v>
      </c>
      <c r="G85" s="88">
        <v>0</v>
      </c>
    </row>
    <row r="86" spans="1:8" x14ac:dyDescent="0.25">
      <c r="A86" s="42" t="s">
        <v>160</v>
      </c>
      <c r="B86" s="77" t="s">
        <v>86</v>
      </c>
      <c r="C86" s="45"/>
      <c r="D86" s="61">
        <f t="shared" si="2"/>
        <v>0</v>
      </c>
      <c r="E86" s="60">
        <v>0</v>
      </c>
      <c r="F86" s="88">
        <v>0</v>
      </c>
      <c r="G86" s="88">
        <v>0</v>
      </c>
      <c r="H86" s="29"/>
    </row>
    <row r="87" spans="1:8" x14ac:dyDescent="0.25">
      <c r="A87" s="42" t="s">
        <v>645</v>
      </c>
      <c r="B87" s="77" t="s">
        <v>639</v>
      </c>
      <c r="C87" s="45"/>
      <c r="D87" s="61">
        <f t="shared" si="2"/>
        <v>54.683999999999997</v>
      </c>
      <c r="E87" s="60">
        <v>54.683999999999997</v>
      </c>
      <c r="F87" s="88">
        <v>1.0740000000000001</v>
      </c>
      <c r="G87" s="88">
        <v>0</v>
      </c>
      <c r="H87" s="29"/>
    </row>
    <row r="88" spans="1:8" ht="26.4" x14ac:dyDescent="0.25">
      <c r="A88" s="42" t="s">
        <v>390</v>
      </c>
      <c r="B88" s="78" t="s">
        <v>536</v>
      </c>
      <c r="C88" s="45"/>
      <c r="D88" s="61">
        <f t="shared" si="2"/>
        <v>2.2000000000000002</v>
      </c>
      <c r="E88" s="60">
        <v>2.2000000000000002</v>
      </c>
      <c r="F88" s="88">
        <v>0</v>
      </c>
      <c r="G88" s="88">
        <v>0</v>
      </c>
      <c r="H88" s="29"/>
    </row>
    <row r="89" spans="1:8" ht="26.4" x14ac:dyDescent="0.25">
      <c r="A89" s="42"/>
      <c r="B89" s="112" t="s">
        <v>535</v>
      </c>
      <c r="C89" s="87"/>
      <c r="D89" s="61">
        <f t="shared" si="2"/>
        <v>0</v>
      </c>
      <c r="E89" s="60">
        <v>0</v>
      </c>
      <c r="F89" s="88">
        <v>0</v>
      </c>
      <c r="G89" s="88">
        <v>0</v>
      </c>
      <c r="H89" s="29"/>
    </row>
    <row r="90" spans="1:8" ht="37.5" customHeight="1" x14ac:dyDescent="0.25">
      <c r="A90" s="42"/>
      <c r="B90" s="112" t="s">
        <v>638</v>
      </c>
      <c r="C90" s="45"/>
      <c r="D90" s="272">
        <f>+E90+G90</f>
        <v>373.70000000000005</v>
      </c>
      <c r="E90" s="273">
        <v>4.2439999999999998</v>
      </c>
      <c r="F90" s="88">
        <v>4.1829999999999998</v>
      </c>
      <c r="G90" s="88">
        <v>369.45600000000002</v>
      </c>
      <c r="H90" s="29"/>
    </row>
    <row r="91" spans="1:8" x14ac:dyDescent="0.25">
      <c r="A91" s="42" t="s">
        <v>211</v>
      </c>
      <c r="B91" s="78" t="s">
        <v>561</v>
      </c>
      <c r="C91" s="45"/>
      <c r="D91" s="272">
        <f>+E91+G91</f>
        <v>0</v>
      </c>
      <c r="E91" s="273">
        <v>0</v>
      </c>
      <c r="F91" s="88">
        <v>0</v>
      </c>
      <c r="G91" s="88">
        <v>0</v>
      </c>
      <c r="H91" s="29"/>
    </row>
    <row r="92" spans="1:8" ht="38.25" customHeight="1" x14ac:dyDescent="0.25">
      <c r="A92" s="89" t="s">
        <v>546</v>
      </c>
      <c r="B92" s="62" t="s">
        <v>102</v>
      </c>
      <c r="C92" s="875" t="s">
        <v>134</v>
      </c>
      <c r="D92" s="116">
        <v>0</v>
      </c>
      <c r="E92" s="116">
        <f ca="1">SB!E95+dot.!E92+'skol. lėšos'!E88+Likučiai!E90</f>
        <v>0</v>
      </c>
      <c r="F92" s="109">
        <v>0</v>
      </c>
      <c r="G92" s="385">
        <v>0</v>
      </c>
      <c r="H92" s="29"/>
    </row>
    <row r="93" spans="1:8" x14ac:dyDescent="0.25">
      <c r="A93" s="42" t="s">
        <v>346</v>
      </c>
      <c r="B93" s="112" t="s">
        <v>401</v>
      </c>
      <c r="C93" s="877"/>
      <c r="D93" s="117">
        <v>0</v>
      </c>
      <c r="E93" s="117">
        <v>0</v>
      </c>
      <c r="F93" s="88">
        <v>0</v>
      </c>
      <c r="G93" s="88">
        <v>0</v>
      </c>
      <c r="H93" s="29"/>
    </row>
    <row r="94" spans="1:8" x14ac:dyDescent="0.25">
      <c r="A94" s="89" t="s">
        <v>21</v>
      </c>
      <c r="B94" s="650" t="s">
        <v>348</v>
      </c>
      <c r="C94" s="90"/>
      <c r="D94" s="33"/>
      <c r="E94" s="33"/>
      <c r="F94" s="49"/>
      <c r="G94" s="49"/>
    </row>
    <row r="95" spans="1:8" x14ac:dyDescent="0.25">
      <c r="A95" s="89" t="s">
        <v>23</v>
      </c>
      <c r="B95" s="35" t="s">
        <v>100</v>
      </c>
      <c r="C95" s="58" t="s">
        <v>130</v>
      </c>
      <c r="D95" s="64">
        <f>E95+G95</f>
        <v>13.9</v>
      </c>
      <c r="E95" s="64">
        <f>E96</f>
        <v>13.9</v>
      </c>
      <c r="F95" s="64">
        <f>F96</f>
        <v>13.672000000000001</v>
      </c>
      <c r="G95" s="64">
        <f>G96</f>
        <v>0</v>
      </c>
    </row>
    <row r="96" spans="1:8" x14ac:dyDescent="0.25">
      <c r="A96" s="36" t="s">
        <v>300</v>
      </c>
      <c r="B96" s="45" t="s">
        <v>252</v>
      </c>
      <c r="C96" s="91"/>
      <c r="D96" s="61">
        <f>E96+G96</f>
        <v>13.9</v>
      </c>
      <c r="E96" s="60">
        <v>13.9</v>
      </c>
      <c r="F96" s="88">
        <v>13.672000000000001</v>
      </c>
      <c r="G96" s="88">
        <v>0</v>
      </c>
    </row>
    <row r="97" spans="1:7" x14ac:dyDescent="0.25">
      <c r="A97" s="32" t="s">
        <v>24</v>
      </c>
      <c r="B97" s="653" t="s">
        <v>241</v>
      </c>
      <c r="C97" s="58"/>
      <c r="D97" s="33"/>
      <c r="E97" s="33"/>
      <c r="F97" s="49"/>
      <c r="G97" s="49"/>
    </row>
    <row r="98" spans="1:7" x14ac:dyDescent="0.25">
      <c r="A98" s="32" t="s">
        <v>25</v>
      </c>
      <c r="B98" s="35" t="s">
        <v>100</v>
      </c>
      <c r="C98" s="58" t="s">
        <v>130</v>
      </c>
      <c r="D98" s="64">
        <f>E98+G98</f>
        <v>25.1</v>
      </c>
      <c r="E98" s="64">
        <f>E99</f>
        <v>25.1</v>
      </c>
      <c r="F98" s="64">
        <f>F99</f>
        <v>24.74</v>
      </c>
      <c r="G98" s="64">
        <f>G99</f>
        <v>0</v>
      </c>
    </row>
    <row r="99" spans="1:7" x14ac:dyDescent="0.25">
      <c r="A99" s="36" t="s">
        <v>301</v>
      </c>
      <c r="B99" s="45" t="s">
        <v>252</v>
      </c>
      <c r="C99" s="91"/>
      <c r="D99" s="60">
        <f>E99+G99</f>
        <v>25.1</v>
      </c>
      <c r="E99" s="60">
        <v>25.1</v>
      </c>
      <c r="F99" s="88">
        <v>24.74</v>
      </c>
      <c r="G99" s="88">
        <v>0</v>
      </c>
    </row>
    <row r="100" spans="1:7" x14ac:dyDescent="0.25">
      <c r="A100" s="32" t="s">
        <v>26</v>
      </c>
      <c r="B100" s="650" t="s">
        <v>388</v>
      </c>
      <c r="C100" s="58"/>
      <c r="D100" s="33"/>
      <c r="E100" s="33"/>
      <c r="F100" s="49"/>
      <c r="G100" s="49"/>
    </row>
    <row r="101" spans="1:7" x14ac:dyDescent="0.25">
      <c r="A101" s="36" t="s">
        <v>27</v>
      </c>
      <c r="B101" s="70" t="s">
        <v>100</v>
      </c>
      <c r="C101" s="58" t="s">
        <v>130</v>
      </c>
      <c r="D101" s="64">
        <f>E101+G101</f>
        <v>0</v>
      </c>
      <c r="E101" s="64">
        <f>E102</f>
        <v>0</v>
      </c>
      <c r="F101" s="64">
        <f>F102</f>
        <v>0</v>
      </c>
      <c r="G101" s="64">
        <f>G102</f>
        <v>0</v>
      </c>
    </row>
    <row r="102" spans="1:7" x14ac:dyDescent="0.25">
      <c r="A102" s="36" t="s">
        <v>239</v>
      </c>
      <c r="B102" s="91" t="s">
        <v>221</v>
      </c>
      <c r="C102" s="58"/>
      <c r="D102" s="60">
        <f>E102+G102</f>
        <v>0</v>
      </c>
      <c r="E102" s="60">
        <v>0</v>
      </c>
      <c r="F102" s="88">
        <v>0</v>
      </c>
      <c r="G102" s="88">
        <v>0</v>
      </c>
    </row>
    <row r="103" spans="1:7" x14ac:dyDescent="0.25">
      <c r="A103" s="32" t="s">
        <v>28</v>
      </c>
      <c r="B103" s="650" t="s">
        <v>396</v>
      </c>
      <c r="C103" s="58"/>
      <c r="D103" s="64"/>
      <c r="E103" s="64"/>
      <c r="F103" s="109"/>
      <c r="G103" s="88"/>
    </row>
    <row r="104" spans="1:7" x14ac:dyDescent="0.25">
      <c r="A104" s="32" t="s">
        <v>29</v>
      </c>
      <c r="B104" s="70" t="s">
        <v>100</v>
      </c>
      <c r="C104" s="58" t="s">
        <v>130</v>
      </c>
      <c r="D104" s="64">
        <f>E104+G104</f>
        <v>0</v>
      </c>
      <c r="E104" s="64">
        <f>E105</f>
        <v>0</v>
      </c>
      <c r="F104" s="64">
        <f>F105</f>
        <v>0</v>
      </c>
      <c r="G104" s="64">
        <f>G105</f>
        <v>0</v>
      </c>
    </row>
    <row r="105" spans="1:7" x14ac:dyDescent="0.25">
      <c r="A105" s="36" t="s">
        <v>239</v>
      </c>
      <c r="B105" s="45" t="s">
        <v>252</v>
      </c>
      <c r="C105" s="58"/>
      <c r="D105" s="60">
        <f>E105+G105</f>
        <v>0</v>
      </c>
      <c r="E105" s="60">
        <v>0</v>
      </c>
      <c r="F105" s="88">
        <v>0</v>
      </c>
      <c r="G105" s="88">
        <v>0</v>
      </c>
    </row>
    <row r="106" spans="1:7" x14ac:dyDescent="0.25">
      <c r="A106" s="32" t="s">
        <v>30</v>
      </c>
      <c r="B106" s="652" t="s">
        <v>4</v>
      </c>
      <c r="C106" s="58"/>
      <c r="D106" s="64"/>
      <c r="E106" s="64"/>
      <c r="F106" s="109"/>
      <c r="G106" s="109"/>
    </row>
    <row r="107" spans="1:7" x14ac:dyDescent="0.25">
      <c r="A107" s="32" t="s">
        <v>31</v>
      </c>
      <c r="B107" s="35" t="s">
        <v>100</v>
      </c>
      <c r="C107" s="58" t="s">
        <v>130</v>
      </c>
      <c r="D107" s="64">
        <f>E107+G107</f>
        <v>0</v>
      </c>
      <c r="E107" s="64">
        <f>E108</f>
        <v>0</v>
      </c>
      <c r="F107" s="64">
        <f>F108</f>
        <v>0</v>
      </c>
      <c r="G107" s="64">
        <f>G108</f>
        <v>0</v>
      </c>
    </row>
    <row r="108" spans="1:7" x14ac:dyDescent="0.25">
      <c r="A108" s="36" t="s">
        <v>302</v>
      </c>
      <c r="B108" s="45" t="s">
        <v>252</v>
      </c>
      <c r="C108" s="58"/>
      <c r="D108" s="60">
        <f>E108+G108</f>
        <v>0</v>
      </c>
      <c r="E108" s="60">
        <v>0</v>
      </c>
      <c r="F108" s="88">
        <v>0</v>
      </c>
      <c r="G108" s="88">
        <v>0</v>
      </c>
    </row>
    <row r="109" spans="1:7" x14ac:dyDescent="0.25">
      <c r="A109" s="32" t="s">
        <v>33</v>
      </c>
      <c r="B109" s="63" t="s">
        <v>353</v>
      </c>
      <c r="C109" s="58"/>
      <c r="D109" s="64"/>
      <c r="E109" s="64"/>
      <c r="F109" s="109"/>
      <c r="G109" s="109"/>
    </row>
    <row r="110" spans="1:7" x14ac:dyDescent="0.25">
      <c r="A110" s="32" t="s">
        <v>34</v>
      </c>
      <c r="B110" s="35" t="s">
        <v>100</v>
      </c>
      <c r="C110" s="58" t="s">
        <v>130</v>
      </c>
      <c r="D110" s="64">
        <f>E110+G110</f>
        <v>0</v>
      </c>
      <c r="E110" s="64">
        <f>E111</f>
        <v>0</v>
      </c>
      <c r="F110" s="64">
        <f>F111</f>
        <v>0</v>
      </c>
      <c r="G110" s="64">
        <f>G111</f>
        <v>0</v>
      </c>
    </row>
    <row r="111" spans="1:7" x14ac:dyDescent="0.25">
      <c r="A111" s="36"/>
      <c r="B111" s="45" t="s">
        <v>252</v>
      </c>
      <c r="C111" s="58"/>
      <c r="D111" s="60">
        <f>E111+G111</f>
        <v>0</v>
      </c>
      <c r="E111" s="60">
        <f>E102+E105+E108</f>
        <v>0</v>
      </c>
      <c r="F111" s="60">
        <f>F102+F105+F108</f>
        <v>0</v>
      </c>
      <c r="G111" s="60">
        <f>G102+G105+G108</f>
        <v>0</v>
      </c>
    </row>
    <row r="112" spans="1:7" x14ac:dyDescent="0.25">
      <c r="A112" s="32" t="s">
        <v>35</v>
      </c>
      <c r="B112" s="650" t="s">
        <v>5</v>
      </c>
      <c r="C112" s="92"/>
      <c r="D112" s="64">
        <f>E112+G112</f>
        <v>0</v>
      </c>
      <c r="E112" s="64">
        <f t="shared" ref="E112:G113" si="3">E113</f>
        <v>0</v>
      </c>
      <c r="F112" s="64">
        <f t="shared" si="3"/>
        <v>0</v>
      </c>
      <c r="G112" s="64">
        <f t="shared" si="3"/>
        <v>0</v>
      </c>
    </row>
    <row r="113" spans="1:7" x14ac:dyDescent="0.25">
      <c r="A113" s="32" t="s">
        <v>36</v>
      </c>
      <c r="B113" s="35" t="s">
        <v>100</v>
      </c>
      <c r="C113" s="92" t="s">
        <v>130</v>
      </c>
      <c r="D113" s="64">
        <f>D114</f>
        <v>0</v>
      </c>
      <c r="E113" s="64">
        <f t="shared" si="3"/>
        <v>0</v>
      </c>
      <c r="F113" s="64">
        <f t="shared" si="3"/>
        <v>0</v>
      </c>
      <c r="G113" s="64">
        <f t="shared" si="3"/>
        <v>0</v>
      </c>
    </row>
    <row r="114" spans="1:7" x14ac:dyDescent="0.25">
      <c r="A114" s="36" t="s">
        <v>304</v>
      </c>
      <c r="B114" s="45" t="s">
        <v>252</v>
      </c>
      <c r="C114" s="92"/>
      <c r="D114" s="60">
        <f>E114+G114</f>
        <v>0</v>
      </c>
      <c r="E114" s="60">
        <v>0</v>
      </c>
      <c r="F114" s="88">
        <v>0</v>
      </c>
      <c r="G114" s="88">
        <v>0</v>
      </c>
    </row>
    <row r="115" spans="1:7" x14ac:dyDescent="0.25">
      <c r="A115" s="32" t="s">
        <v>37</v>
      </c>
      <c r="B115" s="650" t="s">
        <v>44</v>
      </c>
      <c r="C115" s="92"/>
      <c r="D115" s="64"/>
      <c r="E115" s="64"/>
      <c r="F115" s="109"/>
      <c r="G115" s="109"/>
    </row>
    <row r="116" spans="1:7" x14ac:dyDescent="0.25">
      <c r="A116" s="36" t="s">
        <v>38</v>
      </c>
      <c r="B116" s="155" t="s">
        <v>100</v>
      </c>
      <c r="C116" s="92" t="s">
        <v>130</v>
      </c>
      <c r="D116" s="64">
        <f>D117</f>
        <v>0</v>
      </c>
      <c r="E116" s="64">
        <f>E117</f>
        <v>0</v>
      </c>
      <c r="F116" s="64">
        <f>F117</f>
        <v>0</v>
      </c>
      <c r="G116" s="64">
        <f>G117</f>
        <v>0</v>
      </c>
    </row>
    <row r="117" spans="1:7" x14ac:dyDescent="0.25">
      <c r="A117" s="36" t="s">
        <v>305</v>
      </c>
      <c r="B117" s="45" t="s">
        <v>252</v>
      </c>
      <c r="C117" s="93"/>
      <c r="D117" s="60">
        <f>E117+G117</f>
        <v>0</v>
      </c>
      <c r="E117" s="60">
        <v>0</v>
      </c>
      <c r="F117" s="88">
        <v>0</v>
      </c>
      <c r="G117" s="88">
        <v>0</v>
      </c>
    </row>
    <row r="118" spans="1:7" ht="26.4" x14ac:dyDescent="0.25">
      <c r="A118" s="32" t="s">
        <v>39</v>
      </c>
      <c r="B118" s="653" t="s">
        <v>295</v>
      </c>
      <c r="C118" s="92"/>
      <c r="D118" s="33"/>
      <c r="E118" s="33"/>
      <c r="F118" s="49"/>
      <c r="G118" s="49"/>
    </row>
    <row r="119" spans="1:7" x14ac:dyDescent="0.25">
      <c r="A119" s="32" t="s">
        <v>40</v>
      </c>
      <c r="B119" s="35" t="s">
        <v>100</v>
      </c>
      <c r="C119" s="92" t="s">
        <v>130</v>
      </c>
      <c r="D119" s="64">
        <f>D120</f>
        <v>12.852</v>
      </c>
      <c r="E119" s="64">
        <f>E120</f>
        <v>12.852</v>
      </c>
      <c r="F119" s="64">
        <f>F120</f>
        <v>0</v>
      </c>
      <c r="G119" s="64">
        <f>G120</f>
        <v>0</v>
      </c>
    </row>
    <row r="120" spans="1:7" x14ac:dyDescent="0.25">
      <c r="A120" s="36" t="s">
        <v>306</v>
      </c>
      <c r="B120" s="45" t="s">
        <v>252</v>
      </c>
      <c r="C120" s="93"/>
      <c r="D120" s="60">
        <f>E120+G120</f>
        <v>12.852</v>
      </c>
      <c r="E120" s="60">
        <v>12.852</v>
      </c>
      <c r="F120" s="88">
        <v>0</v>
      </c>
      <c r="G120" s="88">
        <v>0</v>
      </c>
    </row>
    <row r="121" spans="1:7" x14ac:dyDescent="0.25">
      <c r="A121" s="32" t="s">
        <v>41</v>
      </c>
      <c r="B121" s="650" t="s">
        <v>50</v>
      </c>
      <c r="C121" s="58"/>
      <c r="D121" s="64">
        <f>D122+D127+D133+D131</f>
        <v>0</v>
      </c>
      <c r="E121" s="64">
        <f>E122+E127+E133+E125+E131</f>
        <v>0</v>
      </c>
      <c r="F121" s="64">
        <f>F122+F127+F133+F125+F131</f>
        <v>0</v>
      </c>
      <c r="G121" s="64">
        <f>G122+G127+G133+G125+G131</f>
        <v>0</v>
      </c>
    </row>
    <row r="122" spans="1:7" x14ac:dyDescent="0.25">
      <c r="A122" s="32" t="s">
        <v>42</v>
      </c>
      <c r="B122" s="35" t="s">
        <v>100</v>
      </c>
      <c r="C122" s="58" t="s">
        <v>130</v>
      </c>
      <c r="D122" s="64">
        <f>D123+D124</f>
        <v>0</v>
      </c>
      <c r="E122" s="64">
        <f>E123+E124</f>
        <v>0</v>
      </c>
      <c r="F122" s="64">
        <f>F123+F124</f>
        <v>0</v>
      </c>
      <c r="G122" s="64">
        <f>G123+G124</f>
        <v>0</v>
      </c>
    </row>
    <row r="123" spans="1:7" x14ac:dyDescent="0.25">
      <c r="A123" s="36" t="s">
        <v>306</v>
      </c>
      <c r="B123" s="43" t="s">
        <v>89</v>
      </c>
      <c r="C123" s="72"/>
      <c r="D123" s="60">
        <f>E123+G123</f>
        <v>0</v>
      </c>
      <c r="E123" s="60">
        <v>0</v>
      </c>
      <c r="F123" s="88">
        <v>0</v>
      </c>
      <c r="G123" s="88">
        <v>0</v>
      </c>
    </row>
    <row r="124" spans="1:7" x14ac:dyDescent="0.25">
      <c r="A124" s="36" t="s">
        <v>305</v>
      </c>
      <c r="B124" s="159" t="s">
        <v>115</v>
      </c>
      <c r="C124" s="90"/>
      <c r="D124" s="60">
        <f>E124+G124</f>
        <v>0</v>
      </c>
      <c r="E124" s="60">
        <v>0</v>
      </c>
      <c r="F124" s="88">
        <v>0</v>
      </c>
      <c r="G124" s="88">
        <v>0</v>
      </c>
    </row>
    <row r="125" spans="1:7" ht="26.4" x14ac:dyDescent="0.25">
      <c r="A125" s="32" t="s">
        <v>222</v>
      </c>
      <c r="B125" s="40" t="s">
        <v>101</v>
      </c>
      <c r="C125" s="872" t="s">
        <v>132</v>
      </c>
      <c r="D125" s="64">
        <f>E125+G125</f>
        <v>0</v>
      </c>
      <c r="E125" s="64">
        <f>E126</f>
        <v>0</v>
      </c>
      <c r="F125" s="64">
        <f>F126</f>
        <v>0</v>
      </c>
      <c r="G125" s="64">
        <f>G126</f>
        <v>0</v>
      </c>
    </row>
    <row r="126" spans="1:7" x14ac:dyDescent="0.25">
      <c r="A126" s="36" t="s">
        <v>364</v>
      </c>
      <c r="B126" s="77" t="s">
        <v>326</v>
      </c>
      <c r="C126" s="873"/>
      <c r="D126" s="60">
        <f>E126+G126</f>
        <v>0</v>
      </c>
      <c r="E126" s="60">
        <v>0</v>
      </c>
      <c r="F126" s="88">
        <v>0</v>
      </c>
      <c r="G126" s="88">
        <v>0</v>
      </c>
    </row>
    <row r="127" spans="1:7" ht="26.4" x14ac:dyDescent="0.25">
      <c r="A127" s="32" t="s">
        <v>294</v>
      </c>
      <c r="B127" s="94" t="s">
        <v>102</v>
      </c>
      <c r="C127" s="872" t="s">
        <v>134</v>
      </c>
      <c r="D127" s="64">
        <f>D128+D129+D130</f>
        <v>0</v>
      </c>
      <c r="E127" s="64">
        <f>E128+E129+E130</f>
        <v>0</v>
      </c>
      <c r="F127" s="64">
        <f>F128+F129+F130</f>
        <v>0</v>
      </c>
      <c r="G127" s="64">
        <f>G128+G129+G130</f>
        <v>0</v>
      </c>
    </row>
    <row r="128" spans="1:7" x14ac:dyDescent="0.25">
      <c r="A128" s="36" t="s">
        <v>243</v>
      </c>
      <c r="B128" s="43" t="s">
        <v>87</v>
      </c>
      <c r="C128" s="874"/>
      <c r="D128" s="60">
        <f t="shared" ref="D128:D134" si="4">E128+G128</f>
        <v>0</v>
      </c>
      <c r="E128" s="60">
        <v>0</v>
      </c>
      <c r="F128" s="88">
        <v>0</v>
      </c>
      <c r="G128" s="88">
        <v>0</v>
      </c>
    </row>
    <row r="129" spans="1:7" x14ac:dyDescent="0.25">
      <c r="A129" s="36" t="s">
        <v>307</v>
      </c>
      <c r="B129" s="87" t="s">
        <v>88</v>
      </c>
      <c r="C129" s="874"/>
      <c r="D129" s="60">
        <f t="shared" si="4"/>
        <v>0</v>
      </c>
      <c r="E129" s="60">
        <v>0</v>
      </c>
      <c r="F129" s="88">
        <v>0</v>
      </c>
      <c r="G129" s="88">
        <v>0</v>
      </c>
    </row>
    <row r="130" spans="1:7" ht="15.6" x14ac:dyDescent="0.3">
      <c r="A130" s="36" t="s">
        <v>307</v>
      </c>
      <c r="B130" s="45" t="s">
        <v>344</v>
      </c>
      <c r="C130" s="873"/>
      <c r="D130" s="1">
        <f t="shared" si="4"/>
        <v>0</v>
      </c>
      <c r="E130" s="60">
        <v>0</v>
      </c>
      <c r="F130" s="88">
        <v>0</v>
      </c>
      <c r="G130" s="88">
        <v>0</v>
      </c>
    </row>
    <row r="131" spans="1:7" ht="27" x14ac:dyDescent="0.3">
      <c r="A131" s="32" t="s">
        <v>347</v>
      </c>
      <c r="B131" s="62" t="s">
        <v>179</v>
      </c>
      <c r="C131" s="28" t="s">
        <v>136</v>
      </c>
      <c r="D131" s="396">
        <f t="shared" si="4"/>
        <v>0</v>
      </c>
      <c r="E131" s="64">
        <f>E132</f>
        <v>0</v>
      </c>
      <c r="F131" s="64">
        <f>F132</f>
        <v>0</v>
      </c>
      <c r="G131" s="64">
        <f>G132</f>
        <v>0</v>
      </c>
    </row>
    <row r="132" spans="1:7" ht="15.6" x14ac:dyDescent="0.3">
      <c r="A132" s="36" t="s">
        <v>355</v>
      </c>
      <c r="B132" s="77" t="s">
        <v>356</v>
      </c>
      <c r="C132" s="95"/>
      <c r="D132" s="1">
        <f t="shared" si="4"/>
        <v>0</v>
      </c>
      <c r="E132" s="60">
        <v>0</v>
      </c>
      <c r="F132" s="88">
        <v>0</v>
      </c>
      <c r="G132" s="88">
        <v>0</v>
      </c>
    </row>
    <row r="133" spans="1:7" x14ac:dyDescent="0.25">
      <c r="A133" s="32" t="s">
        <v>357</v>
      </c>
      <c r="B133" s="58" t="s">
        <v>74</v>
      </c>
      <c r="C133" s="58" t="s">
        <v>131</v>
      </c>
      <c r="D133" s="109">
        <f t="shared" si="4"/>
        <v>0</v>
      </c>
      <c r="E133" s="109">
        <f>E134</f>
        <v>0</v>
      </c>
      <c r="F133" s="109">
        <f>F134</f>
        <v>0</v>
      </c>
      <c r="G133" s="109">
        <f>G134</f>
        <v>0</v>
      </c>
    </row>
    <row r="134" spans="1:7" x14ac:dyDescent="0.25">
      <c r="A134" s="36" t="s">
        <v>309</v>
      </c>
      <c r="B134" s="38" t="s">
        <v>105</v>
      </c>
      <c r="C134" s="58"/>
      <c r="D134" s="387">
        <f t="shared" si="4"/>
        <v>0</v>
      </c>
      <c r="E134" s="88">
        <v>0</v>
      </c>
      <c r="F134" s="88">
        <v>0</v>
      </c>
      <c r="G134" s="88">
        <v>0</v>
      </c>
    </row>
    <row r="135" spans="1:7" x14ac:dyDescent="0.25">
      <c r="A135" s="32" t="s">
        <v>43</v>
      </c>
      <c r="B135" s="650" t="s">
        <v>55</v>
      </c>
      <c r="C135" s="58"/>
      <c r="D135" s="64">
        <f>D136+D141+D147+D145</f>
        <v>0</v>
      </c>
      <c r="E135" s="109">
        <f>E136+E141+E147+E145+E139</f>
        <v>0</v>
      </c>
      <c r="F135" s="109">
        <f>F136+F141+F147+F145+F139</f>
        <v>0</v>
      </c>
      <c r="G135" s="109">
        <f>G136+G141+G147+G145+G139</f>
        <v>0</v>
      </c>
    </row>
    <row r="136" spans="1:7" x14ac:dyDescent="0.25">
      <c r="A136" s="96" t="s">
        <v>45</v>
      </c>
      <c r="B136" s="35" t="s">
        <v>100</v>
      </c>
      <c r="C136" s="58" t="s">
        <v>130</v>
      </c>
      <c r="D136" s="64">
        <f>D137+D138</f>
        <v>0</v>
      </c>
      <c r="E136" s="64">
        <f>E137+E138</f>
        <v>0</v>
      </c>
      <c r="F136" s="64">
        <f>F137+F138</f>
        <v>0</v>
      </c>
      <c r="G136" s="64">
        <f>G137+G138</f>
        <v>0</v>
      </c>
    </row>
    <row r="137" spans="1:7" x14ac:dyDescent="0.25">
      <c r="A137" s="36" t="s">
        <v>306</v>
      </c>
      <c r="B137" s="43" t="s">
        <v>89</v>
      </c>
      <c r="C137" s="72"/>
      <c r="D137" s="60">
        <f>E137+G137</f>
        <v>0</v>
      </c>
      <c r="E137" s="60">
        <v>0</v>
      </c>
      <c r="F137" s="88">
        <v>0</v>
      </c>
      <c r="G137" s="88">
        <v>0</v>
      </c>
    </row>
    <row r="138" spans="1:7" x14ac:dyDescent="0.25">
      <c r="A138" s="36" t="s">
        <v>305</v>
      </c>
      <c r="B138" s="159" t="s">
        <v>115</v>
      </c>
      <c r="C138" s="90"/>
      <c r="D138" s="60">
        <f>E138+G138</f>
        <v>0</v>
      </c>
      <c r="E138" s="60">
        <v>0</v>
      </c>
      <c r="F138" s="88">
        <v>0</v>
      </c>
      <c r="G138" s="88">
        <v>0</v>
      </c>
    </row>
    <row r="139" spans="1:7" ht="26.4" x14ac:dyDescent="0.25">
      <c r="A139" s="32" t="s">
        <v>223</v>
      </c>
      <c r="B139" s="40" t="s">
        <v>101</v>
      </c>
      <c r="C139" s="872" t="s">
        <v>132</v>
      </c>
      <c r="D139" s="64">
        <f>E139+G139</f>
        <v>0</v>
      </c>
      <c r="E139" s="64">
        <f>E140</f>
        <v>0</v>
      </c>
      <c r="F139" s="64">
        <f>F140</f>
        <v>0</v>
      </c>
      <c r="G139" s="64">
        <f>G140</f>
        <v>0</v>
      </c>
    </row>
    <row r="140" spans="1:7" x14ac:dyDescent="0.25">
      <c r="A140" s="36" t="s">
        <v>224</v>
      </c>
      <c r="B140" s="77" t="s">
        <v>326</v>
      </c>
      <c r="C140" s="873"/>
      <c r="D140" s="60">
        <f>E140+G140</f>
        <v>0</v>
      </c>
      <c r="E140" s="60">
        <v>0</v>
      </c>
      <c r="F140" s="88">
        <v>0</v>
      </c>
      <c r="G140" s="88">
        <v>0</v>
      </c>
    </row>
    <row r="141" spans="1:7" ht="26.4" x14ac:dyDescent="0.25">
      <c r="A141" s="32" t="s">
        <v>249</v>
      </c>
      <c r="B141" s="94" t="s">
        <v>102</v>
      </c>
      <c r="C141" s="58" t="s">
        <v>134</v>
      </c>
      <c r="D141" s="64">
        <f>D142+D143+D144</f>
        <v>0</v>
      </c>
      <c r="E141" s="64">
        <f>E142+E143+E144</f>
        <v>0</v>
      </c>
      <c r="F141" s="64">
        <f>F142+F143+F144</f>
        <v>0</v>
      </c>
      <c r="G141" s="64">
        <f>G142+G143+G144</f>
        <v>0</v>
      </c>
    </row>
    <row r="142" spans="1:7" x14ac:dyDescent="0.25">
      <c r="A142" s="36" t="s">
        <v>243</v>
      </c>
      <c r="B142" s="43" t="s">
        <v>87</v>
      </c>
      <c r="C142" s="47"/>
      <c r="D142" s="60">
        <f t="shared" ref="D142:D148" si="5">E142+G142</f>
        <v>0</v>
      </c>
      <c r="E142" s="60">
        <v>0</v>
      </c>
      <c r="F142" s="88">
        <v>0</v>
      </c>
      <c r="G142" s="88">
        <v>0</v>
      </c>
    </row>
    <row r="143" spans="1:7" x14ac:dyDescent="0.25">
      <c r="A143" s="36" t="s">
        <v>307</v>
      </c>
      <c r="B143" s="45" t="s">
        <v>88</v>
      </c>
      <c r="C143" s="47"/>
      <c r="D143" s="60">
        <f t="shared" si="5"/>
        <v>0</v>
      </c>
      <c r="E143" s="60">
        <v>0</v>
      </c>
      <c r="F143" s="88">
        <v>0</v>
      </c>
      <c r="G143" s="88">
        <v>0</v>
      </c>
    </row>
    <row r="144" spans="1:7" ht="15.6" x14ac:dyDescent="0.3">
      <c r="A144" s="36" t="s">
        <v>307</v>
      </c>
      <c r="B144" s="87" t="s">
        <v>344</v>
      </c>
      <c r="C144" s="97"/>
      <c r="D144" s="60">
        <f t="shared" si="5"/>
        <v>0</v>
      </c>
      <c r="E144" s="60">
        <v>0</v>
      </c>
      <c r="F144" s="88">
        <v>0</v>
      </c>
      <c r="G144" s="88">
        <v>0</v>
      </c>
    </row>
    <row r="145" spans="1:7" ht="27" x14ac:dyDescent="0.3">
      <c r="A145" s="96" t="s">
        <v>258</v>
      </c>
      <c r="B145" s="104" t="s">
        <v>179</v>
      </c>
      <c r="C145" s="28" t="s">
        <v>136</v>
      </c>
      <c r="D145" s="396">
        <f t="shared" si="5"/>
        <v>0</v>
      </c>
      <c r="E145" s="64">
        <f>E146</f>
        <v>0</v>
      </c>
      <c r="F145" s="64">
        <f>F146</f>
        <v>0</v>
      </c>
      <c r="G145" s="64">
        <f>G146</f>
        <v>0</v>
      </c>
    </row>
    <row r="146" spans="1:7" ht="15.6" x14ac:dyDescent="0.3">
      <c r="A146" s="99" t="s">
        <v>355</v>
      </c>
      <c r="B146" s="77" t="s">
        <v>356</v>
      </c>
      <c r="C146" s="95"/>
      <c r="D146" s="1">
        <f t="shared" si="5"/>
        <v>0</v>
      </c>
      <c r="E146" s="60">
        <v>0</v>
      </c>
      <c r="F146" s="88">
        <v>0</v>
      </c>
      <c r="G146" s="88">
        <v>0</v>
      </c>
    </row>
    <row r="147" spans="1:7" x14ac:dyDescent="0.25">
      <c r="A147" s="96" t="s">
        <v>260</v>
      </c>
      <c r="B147" s="58" t="s">
        <v>74</v>
      </c>
      <c r="C147" s="58" t="s">
        <v>131</v>
      </c>
      <c r="D147" s="64">
        <f t="shared" si="5"/>
        <v>0</v>
      </c>
      <c r="E147" s="64">
        <f>E148</f>
        <v>0</v>
      </c>
      <c r="F147" s="64">
        <f>F148</f>
        <v>0</v>
      </c>
      <c r="G147" s="64">
        <f>G148</f>
        <v>0</v>
      </c>
    </row>
    <row r="148" spans="1:7" x14ac:dyDescent="0.25">
      <c r="A148" s="36" t="s">
        <v>309</v>
      </c>
      <c r="B148" s="38" t="s">
        <v>105</v>
      </c>
      <c r="C148" s="58"/>
      <c r="D148" s="60">
        <f t="shared" si="5"/>
        <v>0</v>
      </c>
      <c r="E148" s="60">
        <v>0</v>
      </c>
      <c r="F148" s="88">
        <v>0</v>
      </c>
      <c r="G148" s="88">
        <v>0</v>
      </c>
    </row>
    <row r="149" spans="1:7" x14ac:dyDescent="0.25">
      <c r="A149" s="96" t="s">
        <v>46</v>
      </c>
      <c r="B149" s="650" t="s">
        <v>59</v>
      </c>
      <c r="C149" s="58"/>
      <c r="D149" s="64">
        <f>D152+D161+D159+D157</f>
        <v>0</v>
      </c>
      <c r="E149" s="64">
        <f>E152+E161+E159+E157+E150</f>
        <v>0</v>
      </c>
      <c r="F149" s="64">
        <f>F152+F161+F159+F157+F150</f>
        <v>0</v>
      </c>
      <c r="G149" s="64">
        <f>G152+G161+G159+G157+G150</f>
        <v>0</v>
      </c>
    </row>
    <row r="150" spans="1:7" ht="26.4" x14ac:dyDescent="0.25">
      <c r="A150" s="96" t="s">
        <v>47</v>
      </c>
      <c r="B150" s="40" t="s">
        <v>101</v>
      </c>
      <c r="C150" s="872" t="s">
        <v>132</v>
      </c>
      <c r="D150" s="64">
        <f>E150+G150</f>
        <v>0</v>
      </c>
      <c r="E150" s="64">
        <f>E151</f>
        <v>0</v>
      </c>
      <c r="F150" s="64">
        <f>F151</f>
        <v>0</v>
      </c>
      <c r="G150" s="64">
        <f>G151</f>
        <v>0</v>
      </c>
    </row>
    <row r="151" spans="1:7" x14ac:dyDescent="0.25">
      <c r="A151" s="96" t="s">
        <v>116</v>
      </c>
      <c r="B151" s="77" t="s">
        <v>326</v>
      </c>
      <c r="C151" s="873"/>
      <c r="D151" s="60">
        <f>E151+G151</f>
        <v>0</v>
      </c>
      <c r="E151" s="60">
        <v>0</v>
      </c>
      <c r="F151" s="88">
        <v>0</v>
      </c>
      <c r="G151" s="88"/>
    </row>
    <row r="152" spans="1:7" ht="26.4" x14ac:dyDescent="0.25">
      <c r="A152" s="32" t="s">
        <v>48</v>
      </c>
      <c r="B152" s="40" t="s">
        <v>102</v>
      </c>
      <c r="C152" s="58" t="s">
        <v>134</v>
      </c>
      <c r="D152" s="64">
        <f>D153+D154+D156+D155</f>
        <v>0</v>
      </c>
      <c r="E152" s="64">
        <f>E153+E154+E156+E155</f>
        <v>0</v>
      </c>
      <c r="F152" s="64">
        <f>F153+F154+F156+F155</f>
        <v>0</v>
      </c>
      <c r="G152" s="64">
        <f>G153+G154+G156+G155</f>
        <v>0</v>
      </c>
    </row>
    <row r="153" spans="1:7" x14ac:dyDescent="0.25">
      <c r="A153" s="36" t="s">
        <v>243</v>
      </c>
      <c r="B153" s="43" t="s">
        <v>87</v>
      </c>
      <c r="C153" s="47"/>
      <c r="D153" s="60">
        <f t="shared" ref="D153:D162" si="6">E153+G153</f>
        <v>0</v>
      </c>
      <c r="E153" s="60">
        <v>0</v>
      </c>
      <c r="F153" s="88">
        <v>0</v>
      </c>
      <c r="G153" s="88">
        <v>0</v>
      </c>
    </row>
    <row r="154" spans="1:7" x14ac:dyDescent="0.25">
      <c r="A154" s="36" t="s">
        <v>307</v>
      </c>
      <c r="B154" s="45" t="s">
        <v>88</v>
      </c>
      <c r="C154" s="47"/>
      <c r="D154" s="60">
        <f t="shared" si="6"/>
        <v>0</v>
      </c>
      <c r="E154" s="60">
        <v>0</v>
      </c>
      <c r="F154" s="88">
        <v>0</v>
      </c>
      <c r="G154" s="88">
        <v>0</v>
      </c>
    </row>
    <row r="155" spans="1:7" ht="15.6" x14ac:dyDescent="0.3">
      <c r="A155" s="36" t="s">
        <v>307</v>
      </c>
      <c r="B155" s="45" t="s">
        <v>344</v>
      </c>
      <c r="C155" s="97"/>
      <c r="D155" s="60">
        <f t="shared" si="6"/>
        <v>0</v>
      </c>
      <c r="E155" s="60">
        <v>0</v>
      </c>
      <c r="F155" s="88">
        <v>0</v>
      </c>
      <c r="G155" s="88">
        <v>0</v>
      </c>
    </row>
    <row r="156" spans="1:7" x14ac:dyDescent="0.25">
      <c r="A156" s="135" t="s">
        <v>308</v>
      </c>
      <c r="B156" s="87" t="s">
        <v>90</v>
      </c>
      <c r="C156" s="47"/>
      <c r="D156" s="60">
        <f t="shared" si="6"/>
        <v>0</v>
      </c>
      <c r="E156" s="60">
        <v>0</v>
      </c>
      <c r="F156" s="88">
        <v>0</v>
      </c>
      <c r="G156" s="88">
        <v>0</v>
      </c>
    </row>
    <row r="157" spans="1:7" ht="27" x14ac:dyDescent="0.3">
      <c r="A157" s="100" t="s">
        <v>227</v>
      </c>
      <c r="B157" s="98" t="s">
        <v>179</v>
      </c>
      <c r="C157" s="28" t="s">
        <v>136</v>
      </c>
      <c r="D157" s="396">
        <f t="shared" si="6"/>
        <v>0</v>
      </c>
      <c r="E157" s="64">
        <f>E158</f>
        <v>0</v>
      </c>
      <c r="F157" s="64">
        <f>F158</f>
        <v>0</v>
      </c>
      <c r="G157" s="64">
        <f>G158</f>
        <v>0</v>
      </c>
    </row>
    <row r="158" spans="1:7" ht="15.6" x14ac:dyDescent="0.3">
      <c r="A158" s="99" t="s">
        <v>355</v>
      </c>
      <c r="B158" s="91" t="s">
        <v>356</v>
      </c>
      <c r="C158" s="95"/>
      <c r="D158" s="1">
        <f t="shared" si="6"/>
        <v>0</v>
      </c>
      <c r="E158" s="60">
        <v>0</v>
      </c>
      <c r="F158" s="88">
        <v>0</v>
      </c>
      <c r="G158" s="88">
        <v>0</v>
      </c>
    </row>
    <row r="159" spans="1:7" x14ac:dyDescent="0.25">
      <c r="A159" s="32" t="s">
        <v>228</v>
      </c>
      <c r="B159" s="79" t="s">
        <v>342</v>
      </c>
      <c r="C159" s="101" t="s">
        <v>433</v>
      </c>
      <c r="D159" s="109">
        <f>E159+G159</f>
        <v>0</v>
      </c>
      <c r="E159" s="64">
        <f>E161</f>
        <v>0</v>
      </c>
      <c r="F159" s="64">
        <f>F161</f>
        <v>0</v>
      </c>
      <c r="G159" s="64">
        <f>G161</f>
        <v>0</v>
      </c>
    </row>
    <row r="160" spans="1:7" x14ac:dyDescent="0.25">
      <c r="A160" s="96"/>
      <c r="B160" s="91" t="s">
        <v>387</v>
      </c>
      <c r="C160" s="101"/>
      <c r="D160" s="88">
        <f>E160+G160</f>
        <v>0</v>
      </c>
      <c r="E160" s="386">
        <v>0</v>
      </c>
      <c r="F160" s="386">
        <v>0</v>
      </c>
      <c r="G160" s="386">
        <v>0</v>
      </c>
    </row>
    <row r="161" spans="1:7" x14ac:dyDescent="0.25">
      <c r="A161" s="96" t="s">
        <v>386</v>
      </c>
      <c r="B161" s="58" t="s">
        <v>74</v>
      </c>
      <c r="C161" s="58" t="s">
        <v>131</v>
      </c>
      <c r="D161" s="64">
        <f t="shared" si="6"/>
        <v>0</v>
      </c>
      <c r="E161" s="64">
        <f>E162</f>
        <v>0</v>
      </c>
      <c r="F161" s="64">
        <f>F162</f>
        <v>0</v>
      </c>
      <c r="G161" s="64">
        <f>G162</f>
        <v>0</v>
      </c>
    </row>
    <row r="162" spans="1:7" x14ac:dyDescent="0.25">
      <c r="A162" s="99" t="s">
        <v>309</v>
      </c>
      <c r="B162" s="38" t="s">
        <v>105</v>
      </c>
      <c r="C162" s="58"/>
      <c r="D162" s="60">
        <f t="shared" si="6"/>
        <v>0</v>
      </c>
      <c r="E162" s="60">
        <v>0</v>
      </c>
      <c r="F162" s="88">
        <v>0</v>
      </c>
      <c r="G162" s="88">
        <v>0</v>
      </c>
    </row>
    <row r="163" spans="1:7" x14ac:dyDescent="0.25">
      <c r="A163" s="96" t="s">
        <v>49</v>
      </c>
      <c r="B163" s="650" t="s">
        <v>6</v>
      </c>
      <c r="C163" s="58"/>
      <c r="D163" s="64">
        <f>D169++D164+D173+D175</f>
        <v>0</v>
      </c>
      <c r="E163" s="109">
        <f>E169+E175+E164+E173+E167</f>
        <v>0</v>
      </c>
      <c r="F163" s="109">
        <f>F169+F175+F164+F173+F167</f>
        <v>0</v>
      </c>
      <c r="G163" s="109">
        <f>G169+G175+G164+G173+G167</f>
        <v>0</v>
      </c>
    </row>
    <row r="164" spans="1:7" x14ac:dyDescent="0.25">
      <c r="A164" s="96" t="s">
        <v>51</v>
      </c>
      <c r="B164" s="35" t="s">
        <v>100</v>
      </c>
      <c r="C164" s="58" t="s">
        <v>130</v>
      </c>
      <c r="D164" s="115">
        <f>E164+G164</f>
        <v>0</v>
      </c>
      <c r="E164" s="64">
        <f>E165+E166</f>
        <v>0</v>
      </c>
      <c r="F164" s="64">
        <f>F165+F166</f>
        <v>0</v>
      </c>
      <c r="G164" s="64">
        <f>G165+G166</f>
        <v>0</v>
      </c>
    </row>
    <row r="165" spans="1:7" x14ac:dyDescent="0.25">
      <c r="A165" s="36" t="s">
        <v>306</v>
      </c>
      <c r="B165" s="43" t="s">
        <v>89</v>
      </c>
      <c r="C165" s="102"/>
      <c r="D165" s="60">
        <f>E165+G165</f>
        <v>0</v>
      </c>
      <c r="E165" s="61">
        <v>0</v>
      </c>
      <c r="F165" s="386">
        <v>0</v>
      </c>
      <c r="G165" s="386">
        <v>0</v>
      </c>
    </row>
    <row r="166" spans="1:7" x14ac:dyDescent="0.25">
      <c r="A166" s="36" t="s">
        <v>305</v>
      </c>
      <c r="B166" s="159" t="s">
        <v>115</v>
      </c>
      <c r="C166" s="103"/>
      <c r="D166" s="60">
        <f>E166+G166</f>
        <v>0</v>
      </c>
      <c r="E166" s="61">
        <v>0</v>
      </c>
      <c r="F166" s="386">
        <v>0</v>
      </c>
      <c r="G166" s="386">
        <v>0</v>
      </c>
    </row>
    <row r="167" spans="1:7" ht="26.4" x14ac:dyDescent="0.25">
      <c r="A167" s="32" t="s">
        <v>52</v>
      </c>
      <c r="B167" s="40" t="s">
        <v>101</v>
      </c>
      <c r="C167" s="872" t="s">
        <v>132</v>
      </c>
      <c r="D167" s="64">
        <f>E167+G167</f>
        <v>0</v>
      </c>
      <c r="E167" s="64">
        <f>E168</f>
        <v>0</v>
      </c>
      <c r="F167" s="64">
        <f>F168</f>
        <v>0</v>
      </c>
      <c r="G167" s="64">
        <f>G168</f>
        <v>0</v>
      </c>
    </row>
    <row r="168" spans="1:7" x14ac:dyDescent="0.25">
      <c r="A168" s="36" t="s">
        <v>119</v>
      </c>
      <c r="B168" s="77" t="s">
        <v>326</v>
      </c>
      <c r="C168" s="873"/>
      <c r="D168" s="60">
        <f>E168+G168</f>
        <v>0</v>
      </c>
      <c r="E168" s="60">
        <v>0</v>
      </c>
      <c r="F168" s="88">
        <v>0</v>
      </c>
      <c r="G168" s="88">
        <v>0</v>
      </c>
    </row>
    <row r="169" spans="1:7" ht="26.4" x14ac:dyDescent="0.25">
      <c r="A169" s="32" t="s">
        <v>53</v>
      </c>
      <c r="B169" s="40" t="s">
        <v>102</v>
      </c>
      <c r="C169" s="58" t="s">
        <v>134</v>
      </c>
      <c r="D169" s="64">
        <f>D170+D171+D172</f>
        <v>0</v>
      </c>
      <c r="E169" s="64">
        <f>E170+E171+E172</f>
        <v>0</v>
      </c>
      <c r="F169" s="64">
        <f>F170+F171+F172</f>
        <v>0</v>
      </c>
      <c r="G169" s="64">
        <f>G170+G171+G172</f>
        <v>0</v>
      </c>
    </row>
    <row r="170" spans="1:7" x14ac:dyDescent="0.25">
      <c r="A170" s="36" t="s">
        <v>243</v>
      </c>
      <c r="B170" s="43" t="s">
        <v>87</v>
      </c>
      <c r="C170" s="47"/>
      <c r="D170" s="60">
        <f t="shared" ref="D170:D176" si="7">E170+G170</f>
        <v>0</v>
      </c>
      <c r="E170" s="60">
        <v>0</v>
      </c>
      <c r="F170" s="88">
        <v>0</v>
      </c>
      <c r="G170" s="88">
        <v>0</v>
      </c>
    </row>
    <row r="171" spans="1:7" x14ac:dyDescent="0.25">
      <c r="A171" s="36" t="s">
        <v>307</v>
      </c>
      <c r="B171" s="45" t="s">
        <v>88</v>
      </c>
      <c r="C171" s="47"/>
      <c r="D171" s="60">
        <f t="shared" si="7"/>
        <v>0</v>
      </c>
      <c r="E171" s="60">
        <v>0</v>
      </c>
      <c r="F171" s="88">
        <v>0</v>
      </c>
      <c r="G171" s="88">
        <v>0</v>
      </c>
    </row>
    <row r="172" spans="1:7" ht="15.6" x14ac:dyDescent="0.3">
      <c r="A172" s="36" t="s">
        <v>307</v>
      </c>
      <c r="B172" s="45" t="s">
        <v>344</v>
      </c>
      <c r="C172" s="97"/>
      <c r="D172" s="60">
        <f t="shared" si="7"/>
        <v>0</v>
      </c>
      <c r="E172" s="60">
        <v>0</v>
      </c>
      <c r="F172" s="88">
        <v>0</v>
      </c>
      <c r="G172" s="88">
        <v>0</v>
      </c>
    </row>
    <row r="173" spans="1:7" ht="27" x14ac:dyDescent="0.3">
      <c r="A173" s="96" t="s">
        <v>193</v>
      </c>
      <c r="B173" s="399" t="s">
        <v>179</v>
      </c>
      <c r="C173" s="696" t="s">
        <v>136</v>
      </c>
      <c r="D173" s="396">
        <f t="shared" si="7"/>
        <v>0</v>
      </c>
      <c r="E173" s="64">
        <f>E174</f>
        <v>0</v>
      </c>
      <c r="F173" s="64">
        <f>F174</f>
        <v>0</v>
      </c>
      <c r="G173" s="64">
        <f>G174</f>
        <v>0</v>
      </c>
    </row>
    <row r="174" spans="1:7" ht="15.6" x14ac:dyDescent="0.3">
      <c r="A174" s="99" t="s">
        <v>355</v>
      </c>
      <c r="B174" s="77" t="s">
        <v>356</v>
      </c>
      <c r="C174" s="95"/>
      <c r="D174" s="1">
        <f t="shared" si="7"/>
        <v>0</v>
      </c>
      <c r="E174" s="60">
        <v>0</v>
      </c>
      <c r="F174" s="88">
        <v>0</v>
      </c>
      <c r="G174" s="88">
        <v>0</v>
      </c>
    </row>
    <row r="175" spans="1:7" x14ac:dyDescent="0.25">
      <c r="A175" s="96" t="s">
        <v>373</v>
      </c>
      <c r="B175" s="58" t="s">
        <v>74</v>
      </c>
      <c r="C175" s="58" t="s">
        <v>131</v>
      </c>
      <c r="D175" s="64">
        <f t="shared" si="7"/>
        <v>0</v>
      </c>
      <c r="E175" s="64">
        <f>E176</f>
        <v>0</v>
      </c>
      <c r="F175" s="64">
        <f>F176</f>
        <v>0</v>
      </c>
      <c r="G175" s="64">
        <f>G176</f>
        <v>0</v>
      </c>
    </row>
    <row r="176" spans="1:7" x14ac:dyDescent="0.25">
      <c r="A176" s="36" t="s">
        <v>309</v>
      </c>
      <c r="B176" s="38" t="s">
        <v>105</v>
      </c>
      <c r="C176" s="79"/>
      <c r="D176" s="386">
        <f t="shared" si="7"/>
        <v>0</v>
      </c>
      <c r="E176" s="397">
        <v>0</v>
      </c>
      <c r="F176" s="398">
        <v>0</v>
      </c>
      <c r="G176" s="398">
        <v>0</v>
      </c>
    </row>
    <row r="177" spans="1:12" x14ac:dyDescent="0.25">
      <c r="A177" s="32" t="s">
        <v>54</v>
      </c>
      <c r="B177" s="650" t="s">
        <v>7</v>
      </c>
      <c r="C177" s="58"/>
      <c r="D177" s="115">
        <f>D178+D183+D190+D188</f>
        <v>0</v>
      </c>
      <c r="E177" s="115">
        <f>E178+E181+E183+E188+E190</f>
        <v>0</v>
      </c>
      <c r="F177" s="115">
        <f>F178+F181+F183+F188+F190</f>
        <v>0</v>
      </c>
      <c r="G177" s="115">
        <f>G178+G181+G183+G188+G190</f>
        <v>0</v>
      </c>
    </row>
    <row r="178" spans="1:12" x14ac:dyDescent="0.25">
      <c r="A178" s="32" t="s">
        <v>56</v>
      </c>
      <c r="B178" s="35" t="s">
        <v>100</v>
      </c>
      <c r="C178" s="58" t="s">
        <v>130</v>
      </c>
      <c r="D178" s="64">
        <f>D179+D180</f>
        <v>0</v>
      </c>
      <c r="E178" s="64">
        <f>E179+E180</f>
        <v>0</v>
      </c>
      <c r="F178" s="64">
        <f>F179+F180</f>
        <v>0</v>
      </c>
      <c r="G178" s="64">
        <f>G179+G180</f>
        <v>0</v>
      </c>
    </row>
    <row r="179" spans="1:12" x14ac:dyDescent="0.25">
      <c r="A179" s="36" t="s">
        <v>306</v>
      </c>
      <c r="B179" s="43" t="s">
        <v>89</v>
      </c>
      <c r="C179" s="72"/>
      <c r="D179" s="60">
        <f>E179+G179</f>
        <v>0</v>
      </c>
      <c r="E179" s="60">
        <v>0</v>
      </c>
      <c r="F179" s="88">
        <v>0</v>
      </c>
      <c r="G179" s="88">
        <v>0</v>
      </c>
    </row>
    <row r="180" spans="1:12" x14ac:dyDescent="0.25">
      <c r="A180" s="36" t="s">
        <v>305</v>
      </c>
      <c r="B180" s="159" t="s">
        <v>141</v>
      </c>
      <c r="C180" s="90"/>
      <c r="D180" s="60">
        <f>E180+G180</f>
        <v>0</v>
      </c>
      <c r="E180" s="60">
        <v>0</v>
      </c>
      <c r="F180" s="88">
        <v>0</v>
      </c>
      <c r="G180" s="88">
        <v>0</v>
      </c>
    </row>
    <row r="181" spans="1:12" ht="26.4" x14ac:dyDescent="0.25">
      <c r="A181" s="32" t="s">
        <v>57</v>
      </c>
      <c r="B181" s="40" t="s">
        <v>101</v>
      </c>
      <c r="C181" s="872" t="s">
        <v>132</v>
      </c>
      <c r="D181" s="64">
        <f>E181+G181</f>
        <v>0</v>
      </c>
      <c r="E181" s="64">
        <f>E182</f>
        <v>0</v>
      </c>
      <c r="F181" s="64">
        <f>F182</f>
        <v>0</v>
      </c>
      <c r="G181" s="64">
        <f>G182</f>
        <v>0</v>
      </c>
    </row>
    <row r="182" spans="1:12" x14ac:dyDescent="0.25">
      <c r="A182" s="36" t="s">
        <v>122</v>
      </c>
      <c r="B182" s="77" t="s">
        <v>326</v>
      </c>
      <c r="C182" s="873"/>
      <c r="D182" s="60">
        <f>E182+G182</f>
        <v>0</v>
      </c>
      <c r="E182" s="60">
        <v>0</v>
      </c>
      <c r="F182" s="88">
        <v>0</v>
      </c>
      <c r="G182" s="88">
        <v>0</v>
      </c>
    </row>
    <row r="183" spans="1:12" ht="26.4" x14ac:dyDescent="0.25">
      <c r="A183" s="32" t="s">
        <v>194</v>
      </c>
      <c r="B183" s="40" t="s">
        <v>102</v>
      </c>
      <c r="C183" s="72" t="s">
        <v>134</v>
      </c>
      <c r="D183" s="64">
        <f>D184+D185+D186+D187</f>
        <v>0</v>
      </c>
      <c r="E183" s="64">
        <f>E184+E185+E186+E187</f>
        <v>0</v>
      </c>
      <c r="F183" s="64">
        <f>F184+F185+F186+F187</f>
        <v>0</v>
      </c>
      <c r="G183" s="64">
        <f>G184+G185+G186+G187</f>
        <v>0</v>
      </c>
    </row>
    <row r="184" spans="1:12" x14ac:dyDescent="0.25">
      <c r="A184" s="36" t="s">
        <v>243</v>
      </c>
      <c r="B184" s="120" t="s">
        <v>87</v>
      </c>
      <c r="C184" s="43"/>
      <c r="D184" s="61">
        <f t="shared" ref="D184:D191" si="8">E184+G184</f>
        <v>0</v>
      </c>
      <c r="E184" s="60">
        <v>0</v>
      </c>
      <c r="F184" s="88">
        <v>0</v>
      </c>
      <c r="G184" s="88">
        <v>0</v>
      </c>
    </row>
    <row r="185" spans="1:12" x14ac:dyDescent="0.25">
      <c r="A185" s="36" t="s">
        <v>307</v>
      </c>
      <c r="B185" s="77" t="s">
        <v>88</v>
      </c>
      <c r="C185" s="45"/>
      <c r="D185" s="61">
        <f t="shared" si="8"/>
        <v>0</v>
      </c>
      <c r="E185" s="60">
        <v>0</v>
      </c>
      <c r="F185" s="88">
        <v>0</v>
      </c>
      <c r="G185" s="88">
        <v>0</v>
      </c>
    </row>
    <row r="186" spans="1:12" ht="15.6" x14ac:dyDescent="0.3">
      <c r="A186" s="36" t="s">
        <v>307</v>
      </c>
      <c r="B186" s="77" t="s">
        <v>344</v>
      </c>
      <c r="C186" s="136"/>
      <c r="D186" s="61">
        <f t="shared" si="8"/>
        <v>0</v>
      </c>
      <c r="E186" s="60">
        <v>0</v>
      </c>
      <c r="F186" s="88">
        <v>0</v>
      </c>
      <c r="G186" s="88">
        <v>0</v>
      </c>
    </row>
    <row r="187" spans="1:12" ht="15.6" x14ac:dyDescent="0.3">
      <c r="A187" s="42" t="s">
        <v>152</v>
      </c>
      <c r="B187" s="77" t="s">
        <v>161</v>
      </c>
      <c r="C187" s="137"/>
      <c r="D187" s="61">
        <f t="shared" si="8"/>
        <v>0</v>
      </c>
      <c r="E187" s="60">
        <v>0</v>
      </c>
      <c r="F187" s="88">
        <v>0</v>
      </c>
      <c r="G187" s="88">
        <v>0</v>
      </c>
    </row>
    <row r="188" spans="1:12" ht="27" x14ac:dyDescent="0.3">
      <c r="A188" s="32" t="s">
        <v>195</v>
      </c>
      <c r="B188" s="399" t="s">
        <v>179</v>
      </c>
      <c r="C188" s="138" t="s">
        <v>136</v>
      </c>
      <c r="D188" s="385">
        <f t="shared" si="8"/>
        <v>0</v>
      </c>
      <c r="E188" s="64">
        <f>E189</f>
        <v>0</v>
      </c>
      <c r="F188" s="64">
        <f>F189</f>
        <v>0</v>
      </c>
      <c r="G188" s="64">
        <f>G189</f>
        <v>0</v>
      </c>
    </row>
    <row r="189" spans="1:12" ht="15.6" x14ac:dyDescent="0.3">
      <c r="A189" s="99" t="s">
        <v>355</v>
      </c>
      <c r="B189" s="77" t="s">
        <v>356</v>
      </c>
      <c r="C189" s="95"/>
      <c r="D189" s="387">
        <f t="shared" si="8"/>
        <v>0</v>
      </c>
      <c r="E189" s="60">
        <v>0</v>
      </c>
      <c r="F189" s="88">
        <v>0</v>
      </c>
      <c r="G189" s="88">
        <v>0</v>
      </c>
    </row>
    <row r="190" spans="1:12" x14ac:dyDescent="0.25">
      <c r="A190" s="32" t="s">
        <v>317</v>
      </c>
      <c r="B190" s="58" t="s">
        <v>74</v>
      </c>
      <c r="C190" s="58" t="s">
        <v>131</v>
      </c>
      <c r="D190" s="64">
        <f t="shared" si="8"/>
        <v>0</v>
      </c>
      <c r="E190" s="64">
        <f>E191</f>
        <v>0</v>
      </c>
      <c r="F190" s="64">
        <f>F191</f>
        <v>0</v>
      </c>
      <c r="G190" s="64">
        <f>G191</f>
        <v>0</v>
      </c>
    </row>
    <row r="191" spans="1:12" x14ac:dyDescent="0.25">
      <c r="A191" s="36" t="s">
        <v>309</v>
      </c>
      <c r="B191" s="38" t="s">
        <v>105</v>
      </c>
      <c r="C191" s="79"/>
      <c r="D191" s="397">
        <f t="shared" si="8"/>
        <v>0</v>
      </c>
      <c r="E191" s="397">
        <v>0</v>
      </c>
      <c r="F191" s="398">
        <v>0</v>
      </c>
      <c r="G191" s="398">
        <v>0</v>
      </c>
      <c r="L191" s="29" t="s">
        <v>91</v>
      </c>
    </row>
    <row r="192" spans="1:12" x14ac:dyDescent="0.25">
      <c r="A192" s="89" t="s">
        <v>58</v>
      </c>
      <c r="B192" s="58" t="s">
        <v>349</v>
      </c>
      <c r="C192" s="91"/>
      <c r="D192" s="109">
        <f>D193+D198+D205+D207+D196</f>
        <v>0</v>
      </c>
      <c r="E192" s="109">
        <f>E193+E198+E205+E207+E196</f>
        <v>0</v>
      </c>
      <c r="F192" s="109">
        <f>F193+F198+F205+F207+F196</f>
        <v>0</v>
      </c>
      <c r="G192" s="109">
        <f>G193+G198+G205+G207+G196</f>
        <v>0</v>
      </c>
    </row>
    <row r="193" spans="1:7" x14ac:dyDescent="0.25">
      <c r="A193" s="32" t="s">
        <v>60</v>
      </c>
      <c r="B193" s="35" t="s">
        <v>100</v>
      </c>
      <c r="C193" s="58" t="s">
        <v>130</v>
      </c>
      <c r="D193" s="116">
        <f>D122+D136+D178+D164</f>
        <v>0</v>
      </c>
      <c r="E193" s="116">
        <f>E122+E136+E178+E164</f>
        <v>0</v>
      </c>
      <c r="F193" s="116">
        <f>F122+F136+F178+F164</f>
        <v>0</v>
      </c>
      <c r="G193" s="116">
        <f>G122+G136+G178+G164</f>
        <v>0</v>
      </c>
    </row>
    <row r="194" spans="1:7" x14ac:dyDescent="0.25">
      <c r="A194" s="36" t="s">
        <v>306</v>
      </c>
      <c r="B194" s="45" t="s">
        <v>89</v>
      </c>
      <c r="C194" s="45"/>
      <c r="D194" s="88">
        <f>E194+G194</f>
        <v>0</v>
      </c>
      <c r="E194" s="88">
        <f t="shared" ref="E194:G195" si="9">E123+E137+E179+E165</f>
        <v>0</v>
      </c>
      <c r="F194" s="88">
        <f t="shared" si="9"/>
        <v>0</v>
      </c>
      <c r="G194" s="88">
        <f t="shared" si="9"/>
        <v>0</v>
      </c>
    </row>
    <row r="195" spans="1:7" x14ac:dyDescent="0.25">
      <c r="A195" s="36" t="s">
        <v>305</v>
      </c>
      <c r="B195" s="45" t="s">
        <v>115</v>
      </c>
      <c r="C195" s="38"/>
      <c r="D195" s="88">
        <f>E195+G195</f>
        <v>0</v>
      </c>
      <c r="E195" s="88">
        <f t="shared" si="9"/>
        <v>0</v>
      </c>
      <c r="F195" s="88">
        <f t="shared" si="9"/>
        <v>0</v>
      </c>
      <c r="G195" s="88">
        <f t="shared" si="9"/>
        <v>0</v>
      </c>
    </row>
    <row r="196" spans="1:7" ht="26.4" x14ac:dyDescent="0.25">
      <c r="A196" s="126" t="s">
        <v>61</v>
      </c>
      <c r="B196" s="40" t="s">
        <v>101</v>
      </c>
      <c r="C196" s="872" t="s">
        <v>132</v>
      </c>
      <c r="D196" s="88">
        <f>D197</f>
        <v>0</v>
      </c>
      <c r="E196" s="88">
        <f>E197</f>
        <v>0</v>
      </c>
      <c r="F196" s="88">
        <f>F197</f>
        <v>0</v>
      </c>
      <c r="G196" s="88">
        <f>G197</f>
        <v>0</v>
      </c>
    </row>
    <row r="197" spans="1:7" x14ac:dyDescent="0.25">
      <c r="A197" s="127" t="s">
        <v>377</v>
      </c>
      <c r="B197" s="77" t="s">
        <v>326</v>
      </c>
      <c r="C197" s="873"/>
      <c r="D197" s="88">
        <f>E197+G197</f>
        <v>0</v>
      </c>
      <c r="E197" s="88">
        <f>E126+E140+E151+E168+E182</f>
        <v>0</v>
      </c>
      <c r="F197" s="88">
        <f>F126+F140+F151+F168+F182</f>
        <v>0</v>
      </c>
      <c r="G197" s="88">
        <f>G126+G140+G151+G168+G182</f>
        <v>0</v>
      </c>
    </row>
    <row r="198" spans="1:7" ht="26.4" x14ac:dyDescent="0.25">
      <c r="A198" s="111" t="s">
        <v>197</v>
      </c>
      <c r="B198" s="40" t="s">
        <v>102</v>
      </c>
      <c r="C198" s="72" t="s">
        <v>134</v>
      </c>
      <c r="D198" s="109">
        <f>D199+D200+D201+D202</f>
        <v>0</v>
      </c>
      <c r="E198" s="109">
        <f>E199+E200+E201+E202</f>
        <v>0</v>
      </c>
      <c r="F198" s="109">
        <f>F199+F200+F201+F202</f>
        <v>0</v>
      </c>
      <c r="G198" s="109">
        <f>G199+G200+G201+G202</f>
        <v>0</v>
      </c>
    </row>
    <row r="199" spans="1:7" x14ac:dyDescent="0.25">
      <c r="A199" s="42" t="s">
        <v>243</v>
      </c>
      <c r="B199" s="43" t="s">
        <v>87</v>
      </c>
      <c r="C199" s="128"/>
      <c r="D199" s="88">
        <f>E199+G199</f>
        <v>0</v>
      </c>
      <c r="E199" s="88">
        <f>E128+E142+E153+E170+E184</f>
        <v>0</v>
      </c>
      <c r="F199" s="88">
        <f>F128+F142+F153+F170+F184</f>
        <v>0</v>
      </c>
      <c r="G199" s="88">
        <f>G128+G142+G153+G170+G184</f>
        <v>0</v>
      </c>
    </row>
    <row r="200" spans="1:7" x14ac:dyDescent="0.25">
      <c r="A200" s="42" t="s">
        <v>307</v>
      </c>
      <c r="B200" s="45" t="s">
        <v>88</v>
      </c>
      <c r="C200" s="129"/>
      <c r="D200" s="88">
        <f t="shared" ref="D200:D206" si="10">E200+G200</f>
        <v>0</v>
      </c>
      <c r="E200" s="88">
        <f>E129+E143+E171+E185+E154</f>
        <v>0</v>
      </c>
      <c r="F200" s="88">
        <f>F129+F143+F154+F171+F185</f>
        <v>0</v>
      </c>
      <c r="G200" s="88">
        <f>G129+G143+G154+G171+G185</f>
        <v>0</v>
      </c>
    </row>
    <row r="201" spans="1:7" x14ac:dyDescent="0.25">
      <c r="A201" s="42" t="s">
        <v>308</v>
      </c>
      <c r="B201" s="45" t="s">
        <v>90</v>
      </c>
      <c r="C201" s="130"/>
      <c r="D201" s="88">
        <f t="shared" si="10"/>
        <v>0</v>
      </c>
      <c r="E201" s="88">
        <f>E134+E148+E159+E190</f>
        <v>0</v>
      </c>
      <c r="F201" s="88">
        <f>F156</f>
        <v>0</v>
      </c>
      <c r="G201" s="88">
        <f>G129+G143+G154+G171+G185</f>
        <v>0</v>
      </c>
    </row>
    <row r="202" spans="1:7" ht="15.6" x14ac:dyDescent="0.3">
      <c r="A202" s="127" t="s">
        <v>152</v>
      </c>
      <c r="B202" s="87" t="s">
        <v>161</v>
      </c>
      <c r="C202" s="139"/>
      <c r="D202" s="61">
        <f t="shared" si="10"/>
        <v>0</v>
      </c>
      <c r="E202" s="88">
        <f>E187</f>
        <v>0</v>
      </c>
      <c r="F202" s="88">
        <f>F187</f>
        <v>0</v>
      </c>
      <c r="G202" s="88">
        <f>G187</f>
        <v>0</v>
      </c>
    </row>
    <row r="203" spans="1:7" ht="27" x14ac:dyDescent="0.3">
      <c r="A203" s="32" t="s">
        <v>199</v>
      </c>
      <c r="B203" s="694" t="s">
        <v>179</v>
      </c>
      <c r="C203" s="28" t="s">
        <v>136</v>
      </c>
      <c r="D203" s="385">
        <f t="shared" si="10"/>
        <v>0</v>
      </c>
      <c r="E203" s="695">
        <f>E204</f>
        <v>0</v>
      </c>
      <c r="F203" s="695">
        <f>F204</f>
        <v>0</v>
      </c>
      <c r="G203" s="695">
        <f>G204</f>
        <v>0</v>
      </c>
    </row>
    <row r="204" spans="1:7" ht="15.6" x14ac:dyDescent="0.3">
      <c r="A204" s="36"/>
      <c r="B204" s="77" t="s">
        <v>356</v>
      </c>
      <c r="C204" s="95"/>
      <c r="D204" s="387">
        <f t="shared" si="10"/>
        <v>0</v>
      </c>
      <c r="E204" s="386">
        <f>E132+E146+E158+E174+E189</f>
        <v>0</v>
      </c>
      <c r="F204" s="386">
        <f>F132+F146+F158+F174+F189</f>
        <v>0</v>
      </c>
      <c r="G204" s="386">
        <f>G132+G146+G158+G174+G189</f>
        <v>0</v>
      </c>
    </row>
    <row r="205" spans="1:7" x14ac:dyDescent="0.25">
      <c r="A205" s="32" t="s">
        <v>393</v>
      </c>
      <c r="B205" s="79" t="s">
        <v>74</v>
      </c>
      <c r="C205" s="57" t="s">
        <v>131</v>
      </c>
      <c r="D205" s="109">
        <f>D206</f>
        <v>0</v>
      </c>
      <c r="E205" s="109">
        <f>E206</f>
        <v>0</v>
      </c>
      <c r="F205" s="109">
        <f>F206</f>
        <v>0</v>
      </c>
      <c r="G205" s="109">
        <f>G206</f>
        <v>0</v>
      </c>
    </row>
    <row r="206" spans="1:7" x14ac:dyDescent="0.25">
      <c r="A206" s="36" t="s">
        <v>311</v>
      </c>
      <c r="B206" s="91" t="s">
        <v>105</v>
      </c>
      <c r="C206" s="105"/>
      <c r="D206" s="88">
        <f t="shared" si="10"/>
        <v>0</v>
      </c>
      <c r="E206" s="109">
        <f>E134+E148+E162+E191</f>
        <v>0</v>
      </c>
      <c r="F206" s="109">
        <f>F134+F148+F162+F191</f>
        <v>0</v>
      </c>
      <c r="G206" s="109">
        <f>G134+G148+G162+G191</f>
        <v>0</v>
      </c>
    </row>
    <row r="207" spans="1:7" x14ac:dyDescent="0.25">
      <c r="A207" s="32" t="s">
        <v>415</v>
      </c>
      <c r="B207" s="35" t="s">
        <v>144</v>
      </c>
      <c r="C207" s="57" t="s">
        <v>433</v>
      </c>
      <c r="D207" s="64">
        <f>D208</f>
        <v>0</v>
      </c>
      <c r="E207" s="64">
        <f>E208</f>
        <v>0</v>
      </c>
      <c r="F207" s="64">
        <f>F208</f>
        <v>0</v>
      </c>
      <c r="G207" s="64">
        <f>G208</f>
        <v>0</v>
      </c>
    </row>
    <row r="208" spans="1:7" x14ac:dyDescent="0.25">
      <c r="A208" s="36" t="s">
        <v>311</v>
      </c>
      <c r="B208" s="45" t="s">
        <v>331</v>
      </c>
      <c r="C208" s="35"/>
      <c r="D208" s="88">
        <f>E208+G208</f>
        <v>0</v>
      </c>
      <c r="E208" s="88">
        <f>E159</f>
        <v>0</v>
      </c>
      <c r="F208" s="88">
        <f>F159</f>
        <v>0</v>
      </c>
      <c r="G208" s="88">
        <f>G159</f>
        <v>0</v>
      </c>
    </row>
    <row r="209" spans="1:7" x14ac:dyDescent="0.25">
      <c r="A209" s="32" t="s">
        <v>62</v>
      </c>
      <c r="B209" s="650" t="s">
        <v>107</v>
      </c>
      <c r="C209" s="35"/>
      <c r="D209" s="109">
        <f>D210</f>
        <v>34.75</v>
      </c>
      <c r="E209" s="109">
        <f>E210</f>
        <v>34.75</v>
      </c>
      <c r="F209" s="109">
        <f>F210</f>
        <v>34.338000000000001</v>
      </c>
      <c r="G209" s="109">
        <f>G210</f>
        <v>0</v>
      </c>
    </row>
    <row r="210" spans="1:7" ht="26.4" x14ac:dyDescent="0.25">
      <c r="A210" s="36" t="s">
        <v>63</v>
      </c>
      <c r="B210" s="345" t="s">
        <v>101</v>
      </c>
      <c r="C210" s="57" t="s">
        <v>132</v>
      </c>
      <c r="D210" s="387">
        <f>E210+G210</f>
        <v>34.75</v>
      </c>
      <c r="E210" s="88">
        <v>34.75</v>
      </c>
      <c r="F210" s="88">
        <v>34.338000000000001</v>
      </c>
      <c r="G210" s="88">
        <v>0</v>
      </c>
    </row>
    <row r="211" spans="1:7" x14ac:dyDescent="0.25">
      <c r="A211" s="32" t="s">
        <v>64</v>
      </c>
      <c r="B211" s="654" t="s">
        <v>413</v>
      </c>
      <c r="C211" s="156"/>
      <c r="D211" s="124">
        <f>E211+G211</f>
        <v>0</v>
      </c>
      <c r="E211" s="109">
        <f>E212</f>
        <v>0</v>
      </c>
      <c r="F211" s="109">
        <f>F212</f>
        <v>0</v>
      </c>
      <c r="G211" s="109">
        <f>G212</f>
        <v>0</v>
      </c>
    </row>
    <row r="212" spans="1:7" x14ac:dyDescent="0.25">
      <c r="A212" s="36" t="s">
        <v>65</v>
      </c>
      <c r="B212" s="35" t="s">
        <v>144</v>
      </c>
      <c r="C212" s="156"/>
      <c r="D212" s="124">
        <f>E212+G212</f>
        <v>0</v>
      </c>
      <c r="E212" s="109">
        <f>E213+E214</f>
        <v>0</v>
      </c>
      <c r="F212" s="109">
        <f>F213+F214</f>
        <v>0</v>
      </c>
      <c r="G212" s="109">
        <f>G213+G214</f>
        <v>0</v>
      </c>
    </row>
    <row r="213" spans="1:7" x14ac:dyDescent="0.25">
      <c r="A213" s="36" t="s">
        <v>125</v>
      </c>
      <c r="B213" s="66" t="s">
        <v>71</v>
      </c>
      <c r="C213" s="156"/>
      <c r="D213" s="88">
        <f>E213+G213</f>
        <v>0</v>
      </c>
      <c r="E213" s="387">
        <v>0</v>
      </c>
      <c r="F213" s="387">
        <v>0</v>
      </c>
      <c r="G213" s="387">
        <v>0</v>
      </c>
    </row>
    <row r="214" spans="1:7" x14ac:dyDescent="0.25">
      <c r="A214" s="36" t="s">
        <v>394</v>
      </c>
      <c r="B214" s="66" t="s">
        <v>72</v>
      </c>
      <c r="C214" s="107"/>
      <c r="D214" s="88">
        <f>E214+G214</f>
        <v>0</v>
      </c>
      <c r="E214" s="88">
        <v>0</v>
      </c>
      <c r="F214" s="88">
        <v>0</v>
      </c>
      <c r="G214" s="387">
        <v>0</v>
      </c>
    </row>
    <row r="215" spans="1:7" x14ac:dyDescent="0.25">
      <c r="A215" s="693" t="s">
        <v>66</v>
      </c>
      <c r="B215" s="647" t="s">
        <v>254</v>
      </c>
      <c r="C215" s="156"/>
      <c r="D215" s="64">
        <f>D216</f>
        <v>0</v>
      </c>
      <c r="E215" s="64">
        <f>E216</f>
        <v>0</v>
      </c>
      <c r="F215" s="64">
        <f>F216</f>
        <v>0</v>
      </c>
      <c r="G215" s="64">
        <f>G216</f>
        <v>0</v>
      </c>
    </row>
    <row r="216" spans="1:7" x14ac:dyDescent="0.25">
      <c r="A216" s="36" t="s">
        <v>67</v>
      </c>
      <c r="B216" s="108" t="s">
        <v>100</v>
      </c>
      <c r="C216" s="155" t="s">
        <v>130</v>
      </c>
      <c r="D216" s="88">
        <f>E216+G216</f>
        <v>0</v>
      </c>
      <c r="E216" s="88">
        <v>0</v>
      </c>
      <c r="F216" s="88">
        <v>0</v>
      </c>
      <c r="G216" s="109"/>
    </row>
    <row r="217" spans="1:7" x14ac:dyDescent="0.25">
      <c r="A217" s="32" t="s">
        <v>246</v>
      </c>
      <c r="B217" s="654" t="s">
        <v>341</v>
      </c>
      <c r="C217" s="35"/>
      <c r="D217" s="109">
        <f>E217+G217</f>
        <v>0</v>
      </c>
      <c r="E217" s="109">
        <f>E218</f>
        <v>0</v>
      </c>
      <c r="F217" s="109">
        <f>F218</f>
        <v>0</v>
      </c>
      <c r="G217" s="109">
        <f>G218</f>
        <v>0</v>
      </c>
    </row>
    <row r="218" spans="1:7" ht="24.75" customHeight="1" x14ac:dyDescent="0.25">
      <c r="A218" s="32" t="s">
        <v>204</v>
      </c>
      <c r="B218" s="62" t="s">
        <v>102</v>
      </c>
      <c r="C218" s="35" t="s">
        <v>134</v>
      </c>
      <c r="D218" s="88">
        <f t="shared" ref="D218:D226" si="11">E218+G218</f>
        <v>0</v>
      </c>
      <c r="E218" s="88">
        <v>0</v>
      </c>
      <c r="F218" s="88">
        <v>0</v>
      </c>
      <c r="G218" s="88">
        <v>0</v>
      </c>
    </row>
    <row r="219" spans="1:7" ht="24.75" customHeight="1" x14ac:dyDescent="0.25">
      <c r="A219" s="32" t="s">
        <v>322</v>
      </c>
      <c r="B219" s="692" t="s">
        <v>22</v>
      </c>
      <c r="C219" s="872" t="s">
        <v>136</v>
      </c>
      <c r="D219" s="109">
        <f>D220</f>
        <v>0</v>
      </c>
      <c r="E219" s="109">
        <f t="shared" ref="E219:G220" si="12">E220</f>
        <v>0</v>
      </c>
      <c r="F219" s="109">
        <f t="shared" si="12"/>
        <v>0</v>
      </c>
      <c r="G219" s="109">
        <f t="shared" si="12"/>
        <v>0</v>
      </c>
    </row>
    <row r="220" spans="1:7" ht="24.75" customHeight="1" x14ac:dyDescent="0.25">
      <c r="A220" s="32" t="s">
        <v>255</v>
      </c>
      <c r="B220" s="399" t="s">
        <v>179</v>
      </c>
      <c r="C220" s="874"/>
      <c r="D220" s="385">
        <f>D221</f>
        <v>0</v>
      </c>
      <c r="E220" s="385">
        <f t="shared" si="12"/>
        <v>0</v>
      </c>
      <c r="F220" s="385">
        <f t="shared" si="12"/>
        <v>0</v>
      </c>
      <c r="G220" s="385">
        <f t="shared" si="12"/>
        <v>0</v>
      </c>
    </row>
    <row r="221" spans="1:7" ht="20.25" customHeight="1" thickBot="1" x14ac:dyDescent="0.3">
      <c r="A221" s="685" t="s">
        <v>256</v>
      </c>
      <c r="B221" s="686" t="s">
        <v>402</v>
      </c>
      <c r="C221" s="874"/>
      <c r="D221" s="398">
        <f t="shared" si="11"/>
        <v>0</v>
      </c>
      <c r="E221" s="398">
        <v>0</v>
      </c>
      <c r="F221" s="398">
        <v>0</v>
      </c>
      <c r="G221" s="398">
        <v>0</v>
      </c>
    </row>
    <row r="222" spans="1:7" ht="13.8" thickBot="1" x14ac:dyDescent="0.3">
      <c r="A222" s="687" t="s">
        <v>323</v>
      </c>
      <c r="B222" s="688" t="s">
        <v>126</v>
      </c>
      <c r="C222" s="689"/>
      <c r="D222" s="690">
        <f t="shared" si="11"/>
        <v>1045.1970000000001</v>
      </c>
      <c r="E222" s="690">
        <f>E223+E224+E225+E226+E227+E228+E230+E231+E232+E229</f>
        <v>267.76099999999997</v>
      </c>
      <c r="F222" s="690">
        <f>F223+F224+F225+F226+F227+F228+F230+F231+F232+F229</f>
        <v>113.724</v>
      </c>
      <c r="G222" s="691">
        <f>G223+G224+G225+G226+G227+G228+G230+G231+G232+G229</f>
        <v>777.43600000000004</v>
      </c>
    </row>
    <row r="223" spans="1:7" x14ac:dyDescent="0.25">
      <c r="A223" s="96" t="s">
        <v>403</v>
      </c>
      <c r="B223" s="132" t="s">
        <v>100</v>
      </c>
      <c r="C223" s="57" t="s">
        <v>130</v>
      </c>
      <c r="D223" s="116">
        <f t="shared" si="11"/>
        <v>110.93299999999999</v>
      </c>
      <c r="E223" s="116">
        <f>E14+E95+E98+E110+E113+E116+E119+E193+E216</f>
        <v>110.93299999999999</v>
      </c>
      <c r="F223" s="116">
        <f>F14+F95+F98+F110+F113+F116+F119+F193+F216</f>
        <v>56.218999999999994</v>
      </c>
      <c r="G223" s="116">
        <f>G14+G95+G98+G110+G113+G116+G119+G193+G216</f>
        <v>0</v>
      </c>
    </row>
    <row r="224" spans="1:7" ht="26.4" x14ac:dyDescent="0.25">
      <c r="A224" s="32" t="s">
        <v>404</v>
      </c>
      <c r="B224" s="110" t="s">
        <v>101</v>
      </c>
      <c r="C224" s="35" t="s">
        <v>132</v>
      </c>
      <c r="D224" s="109">
        <f t="shared" si="11"/>
        <v>503.93400000000003</v>
      </c>
      <c r="E224" s="109">
        <f>E65+E196+E210</f>
        <v>134.47800000000001</v>
      </c>
      <c r="F224" s="109">
        <f>F65+F196+F210</f>
        <v>54.895000000000003</v>
      </c>
      <c r="G224" s="109">
        <f>G65+G196+G210</f>
        <v>369.45600000000002</v>
      </c>
    </row>
    <row r="225" spans="1:7" ht="26.4" x14ac:dyDescent="0.25">
      <c r="A225" s="32" t="s">
        <v>405</v>
      </c>
      <c r="B225" s="62" t="s">
        <v>102</v>
      </c>
      <c r="C225" s="35" t="s">
        <v>134</v>
      </c>
      <c r="D225" s="109">
        <f t="shared" si="11"/>
        <v>19.7</v>
      </c>
      <c r="E225" s="109">
        <f>E26+E63+E198+E218</f>
        <v>19.7</v>
      </c>
      <c r="F225" s="109">
        <f>F26+F63+F198+F218</f>
        <v>0</v>
      </c>
      <c r="G225" s="109">
        <f>G26+G63+G198+G218</f>
        <v>0</v>
      </c>
    </row>
    <row r="226" spans="1:7" ht="26.4" x14ac:dyDescent="0.25">
      <c r="A226" s="32" t="s">
        <v>406</v>
      </c>
      <c r="B226" s="94" t="s">
        <v>206</v>
      </c>
      <c r="C226" s="35" t="s">
        <v>133</v>
      </c>
      <c r="D226" s="109">
        <f t="shared" si="11"/>
        <v>0</v>
      </c>
      <c r="E226" s="109">
        <f>E39</f>
        <v>0</v>
      </c>
      <c r="F226" s="109">
        <f>F39</f>
        <v>0</v>
      </c>
      <c r="G226" s="109">
        <f>G39</f>
        <v>0</v>
      </c>
    </row>
    <row r="227" spans="1:7" x14ac:dyDescent="0.25">
      <c r="A227" s="32" t="s">
        <v>407</v>
      </c>
      <c r="B227" s="62" t="s">
        <v>106</v>
      </c>
      <c r="C227" s="35" t="s">
        <v>135</v>
      </c>
      <c r="D227" s="109">
        <f>E227+G227</f>
        <v>410.63</v>
      </c>
      <c r="E227" s="109">
        <f>E44</f>
        <v>2.65</v>
      </c>
      <c r="F227" s="109">
        <f>F44</f>
        <v>2.61</v>
      </c>
      <c r="G227" s="109">
        <f>G44</f>
        <v>407.98</v>
      </c>
    </row>
    <row r="228" spans="1:7" ht="26.4" x14ac:dyDescent="0.25">
      <c r="A228" s="32" t="s">
        <v>408</v>
      </c>
      <c r="B228" s="106" t="s">
        <v>179</v>
      </c>
      <c r="C228" s="35" t="s">
        <v>136</v>
      </c>
      <c r="D228" s="109">
        <f>E228+G228</f>
        <v>0</v>
      </c>
      <c r="E228" s="109">
        <f>E203+E220</f>
        <v>0</v>
      </c>
      <c r="F228" s="109">
        <f>F203+F220</f>
        <v>0</v>
      </c>
      <c r="G228" s="109">
        <f>G203+G220</f>
        <v>0</v>
      </c>
    </row>
    <row r="229" spans="1:7" x14ac:dyDescent="0.25">
      <c r="A229" s="32" t="s">
        <v>417</v>
      </c>
      <c r="B229" s="155" t="s">
        <v>385</v>
      </c>
      <c r="C229" s="35" t="s">
        <v>175</v>
      </c>
      <c r="D229" s="109">
        <f>E229+G229</f>
        <v>0</v>
      </c>
      <c r="E229" s="109">
        <f>E61</f>
        <v>0</v>
      </c>
      <c r="F229" s="109">
        <f>F61</f>
        <v>0</v>
      </c>
      <c r="G229" s="109">
        <f>G61</f>
        <v>0</v>
      </c>
    </row>
    <row r="230" spans="1:7" x14ac:dyDescent="0.25">
      <c r="A230" s="39" t="s">
        <v>409</v>
      </c>
      <c r="B230" s="155" t="s">
        <v>74</v>
      </c>
      <c r="C230" s="56" t="s">
        <v>131</v>
      </c>
      <c r="D230" s="109">
        <f>E230+G230</f>
        <v>0</v>
      </c>
      <c r="E230" s="109">
        <f>E52+E205</f>
        <v>0</v>
      </c>
      <c r="F230" s="109">
        <f>F52+F205</f>
        <v>0</v>
      </c>
      <c r="G230" s="109">
        <f>G52+G205</f>
        <v>0</v>
      </c>
    </row>
    <row r="231" spans="1:7" x14ac:dyDescent="0.25">
      <c r="A231" s="32" t="s">
        <v>410</v>
      </c>
      <c r="B231" s="155" t="s">
        <v>143</v>
      </c>
      <c r="C231" s="35" t="s">
        <v>33</v>
      </c>
      <c r="D231" s="109">
        <f>E231+G231</f>
        <v>0</v>
      </c>
      <c r="E231" s="109">
        <f>E54</f>
        <v>0</v>
      </c>
      <c r="F231" s="109">
        <f>F53+F206</f>
        <v>0</v>
      </c>
      <c r="G231" s="109">
        <f>G53+G206</f>
        <v>0</v>
      </c>
    </row>
    <row r="232" spans="1:7" x14ac:dyDescent="0.25">
      <c r="A232" s="111" t="s">
        <v>411</v>
      </c>
      <c r="B232" s="35" t="s">
        <v>144</v>
      </c>
      <c r="C232" s="35" t="s">
        <v>433</v>
      </c>
      <c r="D232" s="64">
        <f>D218-D213</f>
        <v>0</v>
      </c>
      <c r="E232" s="64">
        <f>E57+E207+E212</f>
        <v>0</v>
      </c>
      <c r="F232" s="64">
        <f>F57+F207+F212</f>
        <v>0</v>
      </c>
      <c r="G232" s="64">
        <f>G57+G207+G212</f>
        <v>0</v>
      </c>
    </row>
    <row r="233" spans="1:7" ht="13.8" x14ac:dyDescent="0.25">
      <c r="A233" s="32" t="s">
        <v>324</v>
      </c>
      <c r="B233" s="140" t="s">
        <v>354</v>
      </c>
      <c r="C233" s="35"/>
      <c r="D233" s="64">
        <f>D222-D214</f>
        <v>1045.1970000000001</v>
      </c>
      <c r="E233" s="64">
        <f>E222-E214</f>
        <v>267.76099999999997</v>
      </c>
      <c r="F233" s="64">
        <f>F222-F214</f>
        <v>113.724</v>
      </c>
      <c r="G233" s="64">
        <f>G222-G214</f>
        <v>777.43600000000004</v>
      </c>
    </row>
  </sheetData>
  <mergeCells count="25">
    <mergeCell ref="E2:G2"/>
    <mergeCell ref="E10:F10"/>
    <mergeCell ref="G10:G12"/>
    <mergeCell ref="E11:E12"/>
    <mergeCell ref="F11:F12"/>
    <mergeCell ref="A6:G6"/>
    <mergeCell ref="A7:G7"/>
    <mergeCell ref="B8:F8"/>
    <mergeCell ref="A9:A12"/>
    <mergeCell ref="B10:B12"/>
    <mergeCell ref="D9:D12"/>
    <mergeCell ref="H73:K73"/>
    <mergeCell ref="C15:C23"/>
    <mergeCell ref="C9:C12"/>
    <mergeCell ref="E9:G9"/>
    <mergeCell ref="C219:C221"/>
    <mergeCell ref="C60:C61"/>
    <mergeCell ref="C125:C126"/>
    <mergeCell ref="C127:C130"/>
    <mergeCell ref="C139:C140"/>
    <mergeCell ref="C92:C93"/>
    <mergeCell ref="C167:C168"/>
    <mergeCell ref="C181:C182"/>
    <mergeCell ref="C196:C197"/>
    <mergeCell ref="C150:C151"/>
  </mergeCells>
  <phoneticPr fontId="2" type="noConversion"/>
  <pageMargins left="0" right="0" top="0.78740157480314965" bottom="0.5905511811023622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L229"/>
  <sheetViews>
    <sheetView workbookViewId="0">
      <selection activeCell="E2" sqref="E2:G2"/>
    </sheetView>
  </sheetViews>
  <sheetFormatPr defaultColWidth="9.109375" defaultRowHeight="13.2" x14ac:dyDescent="0.25"/>
  <cols>
    <col min="1" max="1" width="9.44140625" style="2" customWidth="1"/>
    <col min="2" max="2" width="41.44140625" style="2" customWidth="1"/>
    <col min="3" max="3" width="8.33203125" style="2" customWidth="1"/>
    <col min="4" max="4" width="7.88671875" style="2" customWidth="1"/>
    <col min="5" max="5" width="7.44140625" style="2" customWidth="1"/>
    <col min="6" max="6" width="11.5546875" style="2" customWidth="1"/>
    <col min="7" max="7" width="10.88671875" style="2" customWidth="1"/>
    <col min="8" max="8" width="9.109375" style="3"/>
    <col min="9" max="16384" width="9.109375" style="2"/>
  </cols>
  <sheetData>
    <row r="1" spans="1:8" ht="15.6" x14ac:dyDescent="0.3">
      <c r="C1" s="186"/>
      <c r="D1" s="255"/>
      <c r="E1" s="925" t="s">
        <v>360</v>
      </c>
      <c r="F1" s="925"/>
      <c r="G1" s="925"/>
      <c r="H1" s="256"/>
    </row>
    <row r="2" spans="1:8" ht="15.6" x14ac:dyDescent="0.3">
      <c r="C2" s="142"/>
      <c r="D2" s="257"/>
      <c r="E2" s="925" t="s">
        <v>677</v>
      </c>
      <c r="F2" s="925"/>
      <c r="G2" s="925"/>
      <c r="H2" s="256"/>
    </row>
    <row r="3" spans="1:8" ht="15.6" x14ac:dyDescent="0.3">
      <c r="C3" s="186"/>
      <c r="D3" s="255"/>
      <c r="E3" s="255" t="s">
        <v>635</v>
      </c>
      <c r="F3" s="623"/>
      <c r="G3" s="623"/>
      <c r="H3" s="256"/>
    </row>
    <row r="4" spans="1:8" ht="15.6" x14ac:dyDescent="0.3">
      <c r="D4" s="257"/>
      <c r="E4" s="255" t="s">
        <v>335</v>
      </c>
      <c r="F4" s="255"/>
      <c r="G4" s="623"/>
      <c r="H4" s="256"/>
    </row>
    <row r="6" spans="1:8" ht="13.8" x14ac:dyDescent="0.25">
      <c r="A6" s="832" t="s">
        <v>671</v>
      </c>
      <c r="B6" s="832"/>
      <c r="C6" s="832"/>
      <c r="D6" s="832"/>
      <c r="E6" s="832"/>
      <c r="F6" s="832"/>
      <c r="G6" s="832"/>
      <c r="H6" s="183"/>
    </row>
    <row r="7" spans="1:8" ht="13.8" x14ac:dyDescent="0.25">
      <c r="A7" s="832" t="s">
        <v>320</v>
      </c>
      <c r="B7" s="832"/>
      <c r="C7" s="832"/>
      <c r="D7" s="832"/>
      <c r="E7" s="832"/>
      <c r="F7" s="832"/>
      <c r="G7" s="832"/>
      <c r="H7" s="184"/>
    </row>
    <row r="8" spans="1:8" x14ac:dyDescent="0.25">
      <c r="B8" s="936"/>
      <c r="C8" s="936"/>
      <c r="D8" s="936"/>
      <c r="E8" s="936"/>
      <c r="F8" s="936"/>
      <c r="G8" s="2" t="s">
        <v>329</v>
      </c>
    </row>
    <row r="9" spans="1:8" ht="12.75" customHeight="1" x14ac:dyDescent="0.25">
      <c r="A9" s="932" t="s">
        <v>242</v>
      </c>
      <c r="B9" s="185"/>
      <c r="C9" s="830" t="s">
        <v>244</v>
      </c>
      <c r="D9" s="826" t="s">
        <v>0</v>
      </c>
      <c r="E9" s="829" t="s">
        <v>8</v>
      </c>
      <c r="F9" s="829"/>
      <c r="G9" s="829"/>
    </row>
    <row r="10" spans="1:8" ht="12.75" customHeight="1" x14ac:dyDescent="0.25">
      <c r="A10" s="932"/>
      <c r="B10" s="934" t="s">
        <v>110</v>
      </c>
      <c r="C10" s="933"/>
      <c r="D10" s="827"/>
      <c r="E10" s="829" t="s">
        <v>9</v>
      </c>
      <c r="F10" s="829"/>
      <c r="G10" s="937" t="s">
        <v>10</v>
      </c>
    </row>
    <row r="11" spans="1:8" ht="12.75" customHeight="1" x14ac:dyDescent="0.25">
      <c r="A11" s="932"/>
      <c r="B11" s="934"/>
      <c r="C11" s="933"/>
      <c r="D11" s="827"/>
      <c r="E11" s="826" t="s">
        <v>11</v>
      </c>
      <c r="F11" s="830" t="s">
        <v>218</v>
      </c>
      <c r="G11" s="937"/>
    </row>
    <row r="12" spans="1:8" ht="29.25" customHeight="1" x14ac:dyDescent="0.25">
      <c r="A12" s="932"/>
      <c r="B12" s="935"/>
      <c r="C12" s="831"/>
      <c r="D12" s="828"/>
      <c r="E12" s="828"/>
      <c r="F12" s="831"/>
      <c r="G12" s="937"/>
    </row>
    <row r="13" spans="1:8" x14ac:dyDescent="0.25">
      <c r="A13" s="8" t="s">
        <v>12</v>
      </c>
      <c r="B13" s="151" t="s">
        <v>1</v>
      </c>
      <c r="C13" s="151"/>
      <c r="D13" s="25">
        <f>E13+G13</f>
        <v>424.59999999999997</v>
      </c>
      <c r="E13" s="170">
        <f>E14+E25+E38+E43+E51+E49+E53+E56</f>
        <v>0</v>
      </c>
      <c r="F13" s="170">
        <f>F14+F25+F38+F43+F51+F49+F53+F56</f>
        <v>0</v>
      </c>
      <c r="G13" s="170">
        <f>G14+G25+G38+G43+G51+G49+G53+G56</f>
        <v>424.59999999999997</v>
      </c>
    </row>
    <row r="14" spans="1:8" x14ac:dyDescent="0.25">
      <c r="A14" s="6" t="s">
        <v>13</v>
      </c>
      <c r="B14" s="27" t="s">
        <v>100</v>
      </c>
      <c r="C14" s="151" t="s">
        <v>130</v>
      </c>
      <c r="D14" s="226">
        <f>E14+G14</f>
        <v>0</v>
      </c>
      <c r="E14" s="170">
        <f>E15+E16+E17+E18+E19+E21+E22+E23+E24</f>
        <v>0</v>
      </c>
      <c r="F14" s="170">
        <f>F15+F16+F17+F18+F19+F21+F22+F23+F24</f>
        <v>0</v>
      </c>
      <c r="G14" s="170">
        <f>G15+G16+G17+G18+G19+G21+G22+G23+G24</f>
        <v>0</v>
      </c>
    </row>
    <row r="15" spans="1:8" x14ac:dyDescent="0.25">
      <c r="A15" s="9" t="s">
        <v>148</v>
      </c>
      <c r="B15" s="186" t="s">
        <v>232</v>
      </c>
      <c r="C15" s="822"/>
      <c r="D15" s="26">
        <f t="shared" ref="D15:D35" si="0">E15+G15</f>
        <v>0</v>
      </c>
      <c r="E15" s="171"/>
      <c r="F15" s="171"/>
      <c r="G15" s="171"/>
    </row>
    <row r="16" spans="1:8" x14ac:dyDescent="0.25">
      <c r="A16" s="9" t="s">
        <v>149</v>
      </c>
      <c r="B16" s="186" t="s">
        <v>248</v>
      </c>
      <c r="C16" s="931"/>
      <c r="D16" s="26">
        <f t="shared" si="0"/>
        <v>0</v>
      </c>
      <c r="E16" s="171"/>
      <c r="F16" s="171"/>
      <c r="G16" s="171"/>
    </row>
    <row r="17" spans="1:7" x14ac:dyDescent="0.25">
      <c r="A17" s="9" t="s">
        <v>149</v>
      </c>
      <c r="B17" s="186" t="s">
        <v>233</v>
      </c>
      <c r="C17" s="931"/>
      <c r="D17" s="26">
        <f t="shared" si="0"/>
        <v>0</v>
      </c>
      <c r="E17" s="171"/>
      <c r="F17" s="171"/>
      <c r="G17" s="171"/>
    </row>
    <row r="18" spans="1:7" x14ac:dyDescent="0.25">
      <c r="A18" s="9" t="s">
        <v>150</v>
      </c>
      <c r="B18" s="142" t="s">
        <v>216</v>
      </c>
      <c r="C18" s="931"/>
      <c r="D18" s="26">
        <f t="shared" si="0"/>
        <v>0</v>
      </c>
      <c r="E18" s="171"/>
      <c r="F18" s="171"/>
      <c r="G18" s="170"/>
    </row>
    <row r="19" spans="1:7" x14ac:dyDescent="0.25">
      <c r="A19" s="9" t="s">
        <v>152</v>
      </c>
      <c r="B19" s="142" t="s">
        <v>337</v>
      </c>
      <c r="C19" s="931"/>
      <c r="D19" s="26">
        <f t="shared" si="0"/>
        <v>0</v>
      </c>
      <c r="E19" s="171"/>
      <c r="F19" s="171"/>
      <c r="G19" s="170"/>
    </row>
    <row r="20" spans="1:7" x14ac:dyDescent="0.25">
      <c r="A20" s="9" t="s">
        <v>152</v>
      </c>
      <c r="B20" s="142" t="s">
        <v>598</v>
      </c>
      <c r="C20" s="931"/>
      <c r="D20" s="26">
        <v>0</v>
      </c>
      <c r="E20" s="171"/>
      <c r="F20" s="171"/>
      <c r="G20" s="170"/>
    </row>
    <row r="21" spans="1:7" x14ac:dyDescent="0.25">
      <c r="A21" s="9" t="s">
        <v>151</v>
      </c>
      <c r="B21" s="142" t="s">
        <v>219</v>
      </c>
      <c r="C21" s="931"/>
      <c r="D21" s="26">
        <f t="shared" si="0"/>
        <v>0</v>
      </c>
      <c r="E21" s="171"/>
      <c r="F21" s="171"/>
      <c r="G21" s="170"/>
    </row>
    <row r="22" spans="1:7" x14ac:dyDescent="0.25">
      <c r="A22" s="9" t="s">
        <v>152</v>
      </c>
      <c r="B22" s="142" t="s">
        <v>77</v>
      </c>
      <c r="C22" s="931"/>
      <c r="D22" s="26">
        <f t="shared" si="0"/>
        <v>0</v>
      </c>
      <c r="E22" s="171"/>
      <c r="F22" s="171"/>
      <c r="G22" s="170"/>
    </row>
    <row r="23" spans="1:7" x14ac:dyDescent="0.25">
      <c r="A23" s="9" t="s">
        <v>153</v>
      </c>
      <c r="B23" s="142" t="s">
        <v>78</v>
      </c>
      <c r="C23" s="931"/>
      <c r="D23" s="26">
        <f t="shared" si="0"/>
        <v>0</v>
      </c>
      <c r="E23" s="171"/>
      <c r="F23" s="171"/>
      <c r="G23" s="170"/>
    </row>
    <row r="24" spans="1:7" x14ac:dyDescent="0.25">
      <c r="A24" s="9" t="s">
        <v>346</v>
      </c>
      <c r="B24" s="142" t="s">
        <v>389</v>
      </c>
      <c r="C24" s="10"/>
      <c r="D24" s="26">
        <f t="shared" si="0"/>
        <v>0</v>
      </c>
      <c r="E24" s="171"/>
      <c r="F24" s="171"/>
      <c r="G24" s="170"/>
    </row>
    <row r="25" spans="1:7" ht="38.25" customHeight="1" x14ac:dyDescent="0.25">
      <c r="A25" s="187" t="s">
        <v>14</v>
      </c>
      <c r="B25" s="188" t="s">
        <v>102</v>
      </c>
      <c r="C25" s="189" t="s">
        <v>134</v>
      </c>
      <c r="D25" s="180">
        <f>E25+G25</f>
        <v>0</v>
      </c>
      <c r="E25" s="190">
        <f>E26+E28+E29+E30+E31+E32+E34+E27+E33+E36+E35+E37</f>
        <v>0</v>
      </c>
      <c r="F25" s="190">
        <f>F26+F28+F29+F30+F31+F32+F34+F27+F33+F36+F35+F37</f>
        <v>0</v>
      </c>
      <c r="G25" s="190">
        <f>G26+G28+G29+G30+G31+G32+G34+G27+G33+G36+G35+G37</f>
        <v>0</v>
      </c>
    </row>
    <row r="26" spans="1:7" ht="15" customHeight="1" x14ac:dyDescent="0.25">
      <c r="A26" s="167" t="s">
        <v>243</v>
      </c>
      <c r="B26" s="191" t="s">
        <v>231</v>
      </c>
      <c r="C26" s="192"/>
      <c r="D26" s="181">
        <f t="shared" si="0"/>
        <v>0</v>
      </c>
      <c r="E26" s="26"/>
      <c r="F26" s="24"/>
      <c r="G26" s="24"/>
    </row>
    <row r="27" spans="1:7" ht="15" customHeight="1" x14ac:dyDescent="0.25">
      <c r="A27" s="167" t="s">
        <v>345</v>
      </c>
      <c r="B27" s="168" t="s">
        <v>230</v>
      </c>
      <c r="C27" s="169"/>
      <c r="D27" s="181">
        <f t="shared" si="0"/>
        <v>0</v>
      </c>
      <c r="E27" s="26"/>
      <c r="F27" s="24"/>
      <c r="G27" s="24"/>
    </row>
    <row r="28" spans="1:7" ht="15" customHeight="1" x14ac:dyDescent="0.25">
      <c r="A28" s="167" t="s">
        <v>346</v>
      </c>
      <c r="B28" s="168" t="s">
        <v>68</v>
      </c>
      <c r="C28" s="193"/>
      <c r="D28" s="181">
        <f t="shared" si="0"/>
        <v>0</v>
      </c>
      <c r="E28" s="26"/>
      <c r="F28" s="24"/>
      <c r="G28" s="24"/>
    </row>
    <row r="29" spans="1:7" ht="15" customHeight="1" x14ac:dyDescent="0.25">
      <c r="A29" s="167" t="s">
        <v>152</v>
      </c>
      <c r="B29" s="168" t="s">
        <v>161</v>
      </c>
      <c r="C29" s="193"/>
      <c r="D29" s="181">
        <f t="shared" si="0"/>
        <v>0</v>
      </c>
      <c r="E29" s="26"/>
      <c r="F29" s="24"/>
      <c r="G29" s="24"/>
    </row>
    <row r="30" spans="1:7" ht="15" customHeight="1" x14ac:dyDescent="0.25">
      <c r="A30" s="167" t="s">
        <v>156</v>
      </c>
      <c r="B30" s="13" t="s">
        <v>2</v>
      </c>
      <c r="C30" s="169"/>
      <c r="D30" s="181">
        <f t="shared" si="0"/>
        <v>0</v>
      </c>
      <c r="E30" s="26"/>
      <c r="F30" s="226"/>
      <c r="G30" s="226"/>
    </row>
    <row r="31" spans="1:7" ht="15" customHeight="1" x14ac:dyDescent="0.25">
      <c r="A31" s="167" t="s">
        <v>154</v>
      </c>
      <c r="B31" s="13" t="s">
        <v>73</v>
      </c>
      <c r="C31" s="169"/>
      <c r="D31" s="181">
        <f t="shared" si="0"/>
        <v>0</v>
      </c>
      <c r="E31" s="26"/>
      <c r="F31" s="226"/>
      <c r="G31" s="226"/>
    </row>
    <row r="32" spans="1:7" ht="15" customHeight="1" x14ac:dyDescent="0.25">
      <c r="A32" s="167" t="s">
        <v>239</v>
      </c>
      <c r="B32" s="168" t="s">
        <v>3</v>
      </c>
      <c r="C32" s="193"/>
      <c r="D32" s="181">
        <f t="shared" si="0"/>
        <v>0</v>
      </c>
      <c r="E32" s="357"/>
      <c r="F32" s="365"/>
      <c r="G32" s="226"/>
    </row>
    <row r="33" spans="1:7" ht="18" customHeight="1" x14ac:dyDescent="0.25">
      <c r="A33" s="194" t="s">
        <v>307</v>
      </c>
      <c r="B33" s="195" t="s">
        <v>88</v>
      </c>
      <c r="C33" s="193"/>
      <c r="D33" s="181">
        <f t="shared" si="0"/>
        <v>0</v>
      </c>
      <c r="E33" s="357"/>
      <c r="F33" s="365"/>
      <c r="G33" s="24"/>
    </row>
    <row r="34" spans="1:7" ht="30" customHeight="1" x14ac:dyDescent="0.25">
      <c r="A34" s="194" t="s">
        <v>346</v>
      </c>
      <c r="B34" s="179" t="s">
        <v>103</v>
      </c>
      <c r="C34" s="193"/>
      <c r="D34" s="181">
        <f t="shared" si="0"/>
        <v>0</v>
      </c>
      <c r="E34" s="24"/>
      <c r="F34" s="24"/>
      <c r="G34" s="24"/>
    </row>
    <row r="35" spans="1:7" ht="14.25" customHeight="1" x14ac:dyDescent="0.25">
      <c r="A35" s="194" t="s">
        <v>346</v>
      </c>
      <c r="B35" s="179" t="s">
        <v>401</v>
      </c>
      <c r="C35" s="193"/>
      <c r="D35" s="181">
        <f t="shared" si="0"/>
        <v>0</v>
      </c>
      <c r="E35" s="171"/>
      <c r="F35" s="171"/>
      <c r="G35" s="171"/>
    </row>
    <row r="36" spans="1:7" ht="30" customHeight="1" x14ac:dyDescent="0.25">
      <c r="A36" s="194" t="s">
        <v>313</v>
      </c>
      <c r="B36" s="179" t="s">
        <v>312</v>
      </c>
      <c r="C36" s="193"/>
      <c r="D36" s="181">
        <f>E36+G36</f>
        <v>0</v>
      </c>
      <c r="E36" s="171"/>
      <c r="F36" s="171"/>
      <c r="G36" s="171"/>
    </row>
    <row r="37" spans="1:7" ht="30" customHeight="1" x14ac:dyDescent="0.25">
      <c r="A37" s="194"/>
      <c r="B37" s="258" t="s">
        <v>434</v>
      </c>
      <c r="C37" s="193"/>
      <c r="D37" s="181">
        <f>E37+G37</f>
        <v>0</v>
      </c>
      <c r="E37" s="171"/>
      <c r="F37" s="171"/>
      <c r="G37" s="171"/>
    </row>
    <row r="38" spans="1:7" ht="30.75" customHeight="1" x14ac:dyDescent="0.25">
      <c r="A38" s="8" t="s">
        <v>15</v>
      </c>
      <c r="B38" s="259" t="s">
        <v>206</v>
      </c>
      <c r="C38" s="197" t="s">
        <v>133</v>
      </c>
      <c r="D38" s="339">
        <f>D39+D41+D40+D42</f>
        <v>6.9</v>
      </c>
      <c r="E38" s="339">
        <f>E39+E41+E40+E42</f>
        <v>0</v>
      </c>
      <c r="F38" s="339">
        <f>F39+F41+F40+F42</f>
        <v>0</v>
      </c>
      <c r="G38" s="339">
        <f>G39+G41+G40+G42</f>
        <v>6.9</v>
      </c>
    </row>
    <row r="39" spans="1:7" x14ac:dyDescent="0.25">
      <c r="A39" s="9" t="s">
        <v>157</v>
      </c>
      <c r="B39" s="198" t="s">
        <v>414</v>
      </c>
      <c r="C39" s="197"/>
      <c r="D39" s="181">
        <f>E39+G39</f>
        <v>0</v>
      </c>
      <c r="E39" s="26"/>
      <c r="F39" s="24"/>
      <c r="G39" s="226"/>
    </row>
    <row r="40" spans="1:7" x14ac:dyDescent="0.25">
      <c r="A40" s="9" t="s">
        <v>158</v>
      </c>
      <c r="B40" s="198" t="s">
        <v>142</v>
      </c>
      <c r="C40" s="199"/>
      <c r="D40" s="181">
        <f>E40+G40</f>
        <v>6.9</v>
      </c>
      <c r="E40" s="26"/>
      <c r="F40" s="24"/>
      <c r="G40" s="24">
        <v>6.9</v>
      </c>
    </row>
    <row r="41" spans="1:7" x14ac:dyDescent="0.25">
      <c r="A41" s="9" t="s">
        <v>159</v>
      </c>
      <c r="B41" s="142" t="s">
        <v>75</v>
      </c>
      <c r="C41" s="199"/>
      <c r="D41" s="181">
        <f>E41+G41</f>
        <v>0</v>
      </c>
      <c r="E41" s="24"/>
      <c r="F41" s="24"/>
      <c r="G41" s="24"/>
    </row>
    <row r="42" spans="1:7" x14ac:dyDescent="0.25">
      <c r="A42" s="9" t="s">
        <v>147</v>
      </c>
      <c r="B42" s="142" t="s">
        <v>303</v>
      </c>
      <c r="C42" s="143"/>
      <c r="D42" s="181">
        <f>E42+G42</f>
        <v>0</v>
      </c>
      <c r="E42" s="163"/>
      <c r="F42" s="163"/>
      <c r="G42" s="163"/>
    </row>
    <row r="43" spans="1:7" x14ac:dyDescent="0.25">
      <c r="A43" s="8" t="s">
        <v>16</v>
      </c>
      <c r="B43" s="17" t="s">
        <v>106</v>
      </c>
      <c r="C43" s="199" t="s">
        <v>135</v>
      </c>
      <c r="D43" s="180">
        <f>D44+D45+D46</f>
        <v>417.7</v>
      </c>
      <c r="E43" s="180">
        <f>E44+E45+E46+E48</f>
        <v>0</v>
      </c>
      <c r="F43" s="180">
        <f>F44+F45+F46+F48</f>
        <v>0</v>
      </c>
      <c r="G43" s="180">
        <f>G44+G45+G46+G48</f>
        <v>417.7</v>
      </c>
    </row>
    <row r="44" spans="1:7" x14ac:dyDescent="0.25">
      <c r="A44" s="9" t="s">
        <v>147</v>
      </c>
      <c r="B44" s="142" t="s">
        <v>69</v>
      </c>
      <c r="C44" s="197"/>
      <c r="D44" s="181">
        <f>E44+G44</f>
        <v>0</v>
      </c>
      <c r="E44" s="26"/>
      <c r="F44" s="26"/>
      <c r="G44" s="26"/>
    </row>
    <row r="45" spans="1:7" x14ac:dyDescent="0.25">
      <c r="A45" s="9" t="s">
        <v>147</v>
      </c>
      <c r="B45" s="142" t="s">
        <v>76</v>
      </c>
      <c r="C45" s="199"/>
      <c r="D45" s="181">
        <f>E45+G45</f>
        <v>0</v>
      </c>
      <c r="E45" s="26"/>
      <c r="F45" s="26"/>
      <c r="G45" s="26"/>
    </row>
    <row r="46" spans="1:7" x14ac:dyDescent="0.25">
      <c r="A46" s="9" t="s">
        <v>147</v>
      </c>
      <c r="B46" s="142" t="s">
        <v>432</v>
      </c>
      <c r="C46" s="199"/>
      <c r="D46" s="181">
        <f>E46+G46</f>
        <v>417.7</v>
      </c>
      <c r="E46" s="26"/>
      <c r="F46" s="26"/>
      <c r="G46" s="26">
        <v>417.7</v>
      </c>
    </row>
    <row r="47" spans="1:7" x14ac:dyDescent="0.25">
      <c r="A47" s="9" t="s">
        <v>147</v>
      </c>
      <c r="B47" s="142" t="s">
        <v>340</v>
      </c>
      <c r="C47" s="199"/>
      <c r="D47" s="181">
        <f>E47+G47</f>
        <v>0</v>
      </c>
      <c r="E47" s="26"/>
      <c r="F47" s="181"/>
      <c r="G47" s="181"/>
    </row>
    <row r="48" spans="1:7" x14ac:dyDescent="0.25">
      <c r="A48" s="9" t="s">
        <v>333</v>
      </c>
      <c r="B48" s="142" t="s">
        <v>334</v>
      </c>
      <c r="C48" s="143"/>
      <c r="D48" s="181">
        <f>E48+G48</f>
        <v>0</v>
      </c>
      <c r="E48" s="26"/>
      <c r="F48" s="181"/>
      <c r="G48" s="181"/>
    </row>
    <row r="49" spans="1:12" ht="26.4" x14ac:dyDescent="0.25">
      <c r="A49" s="8" t="s">
        <v>70</v>
      </c>
      <c r="B49" s="152" t="s">
        <v>179</v>
      </c>
      <c r="C49" s="143" t="s">
        <v>136</v>
      </c>
      <c r="D49" s="180">
        <f>D50</f>
        <v>0</v>
      </c>
      <c r="E49" s="180">
        <f>E50</f>
        <v>0</v>
      </c>
      <c r="F49" s="180">
        <f>F50</f>
        <v>0</v>
      </c>
      <c r="G49" s="180">
        <f>G50</f>
        <v>0</v>
      </c>
    </row>
    <row r="50" spans="1:12" x14ac:dyDescent="0.25">
      <c r="A50" s="9" t="s">
        <v>147</v>
      </c>
      <c r="B50" s="142" t="s">
        <v>69</v>
      </c>
      <c r="C50" s="143"/>
      <c r="D50" s="181">
        <f>E50+G50</f>
        <v>0</v>
      </c>
      <c r="E50" s="26"/>
      <c r="F50" s="26"/>
      <c r="G50" s="26"/>
    </row>
    <row r="51" spans="1:12" x14ac:dyDescent="0.25">
      <c r="A51" s="8" t="s">
        <v>128</v>
      </c>
      <c r="B51" s="200" t="s">
        <v>127</v>
      </c>
      <c r="C51" s="27" t="s">
        <v>131</v>
      </c>
      <c r="D51" s="180">
        <f>E51+G51</f>
        <v>0</v>
      </c>
      <c r="E51" s="25">
        <f>E52</f>
        <v>0</v>
      </c>
      <c r="F51" s="25">
        <f>F52</f>
        <v>0</v>
      </c>
      <c r="G51" s="25">
        <f>G52</f>
        <v>0</v>
      </c>
    </row>
    <row r="52" spans="1:12" x14ac:dyDescent="0.25">
      <c r="A52" s="9" t="s">
        <v>309</v>
      </c>
      <c r="B52" s="2" t="s">
        <v>105</v>
      </c>
      <c r="C52" s="197"/>
      <c r="D52" s="26">
        <f>E52+G52</f>
        <v>0</v>
      </c>
      <c r="E52" s="26"/>
      <c r="F52" s="24"/>
      <c r="G52" s="269"/>
    </row>
    <row r="53" spans="1:12" ht="26.4" x14ac:dyDescent="0.25">
      <c r="A53" s="8" t="s">
        <v>139</v>
      </c>
      <c r="B53" s="152" t="s">
        <v>143</v>
      </c>
      <c r="C53" s="27" t="s">
        <v>33</v>
      </c>
      <c r="D53" s="180">
        <f>D54+D55</f>
        <v>0</v>
      </c>
      <c r="E53" s="180">
        <f>E54+E55</f>
        <v>0</v>
      </c>
      <c r="F53" s="180">
        <f>F54+F55</f>
        <v>0</v>
      </c>
      <c r="G53" s="180">
        <f>G54+G55</f>
        <v>0</v>
      </c>
    </row>
    <row r="54" spans="1:12" x14ac:dyDescent="0.25">
      <c r="A54" s="9" t="s">
        <v>310</v>
      </c>
      <c r="B54" s="2" t="s">
        <v>108</v>
      </c>
      <c r="C54" s="143"/>
      <c r="D54" s="181">
        <f>E54</f>
        <v>0</v>
      </c>
      <c r="E54" s="181"/>
      <c r="F54" s="26"/>
      <c r="G54" s="24"/>
    </row>
    <row r="55" spans="1:12" x14ac:dyDescent="0.25">
      <c r="A55" s="9" t="s">
        <v>310</v>
      </c>
      <c r="B55" s="201" t="s">
        <v>351</v>
      </c>
      <c r="C55" s="143"/>
      <c r="D55" s="181">
        <f>E55+G55</f>
        <v>0</v>
      </c>
      <c r="E55" s="181"/>
      <c r="F55" s="26"/>
      <c r="G55" s="24"/>
    </row>
    <row r="56" spans="1:12" x14ac:dyDescent="0.25">
      <c r="A56" s="8" t="s">
        <v>145</v>
      </c>
      <c r="B56" s="27" t="s">
        <v>144</v>
      </c>
      <c r="C56" s="143" t="s">
        <v>433</v>
      </c>
      <c r="D56" s="180">
        <f>D57+D58</f>
        <v>0</v>
      </c>
      <c r="E56" s="180">
        <f>E57+E58</f>
        <v>0</v>
      </c>
      <c r="F56" s="25">
        <f>F57+F58</f>
        <v>0</v>
      </c>
      <c r="G56" s="25">
        <f>G57+G58</f>
        <v>0</v>
      </c>
    </row>
    <row r="57" spans="1:12" x14ac:dyDescent="0.25">
      <c r="A57" s="9" t="s">
        <v>311</v>
      </c>
      <c r="B57" s="150" t="s">
        <v>71</v>
      </c>
      <c r="C57" s="21"/>
      <c r="D57" s="181">
        <f>E57+G57</f>
        <v>0</v>
      </c>
      <c r="E57" s="26"/>
      <c r="F57" s="24"/>
      <c r="G57" s="24"/>
    </row>
    <row r="58" spans="1:12" x14ac:dyDescent="0.25">
      <c r="A58" s="9" t="s">
        <v>155</v>
      </c>
      <c r="B58" s="150" t="s">
        <v>72</v>
      </c>
      <c r="C58" s="21"/>
      <c r="D58" s="181">
        <f>E58+G58</f>
        <v>0</v>
      </c>
      <c r="E58" s="26"/>
      <c r="F58" s="24"/>
      <c r="G58" s="24"/>
    </row>
    <row r="59" spans="1:12" x14ac:dyDescent="0.25">
      <c r="A59" s="8" t="s">
        <v>177</v>
      </c>
      <c r="B59" s="202" t="s">
        <v>385</v>
      </c>
      <c r="C59" s="926" t="s">
        <v>175</v>
      </c>
      <c r="D59" s="180">
        <f>D60</f>
        <v>0</v>
      </c>
      <c r="E59" s="180">
        <f>E60</f>
        <v>0</v>
      </c>
      <c r="F59" s="180">
        <f>F60</f>
        <v>0</v>
      </c>
      <c r="G59" s="180">
        <f>G60</f>
        <v>0</v>
      </c>
    </row>
    <row r="60" spans="1:12" x14ac:dyDescent="0.25">
      <c r="A60" s="9" t="s">
        <v>178</v>
      </c>
      <c r="B60" s="203" t="s">
        <v>412</v>
      </c>
      <c r="C60" s="927"/>
      <c r="D60" s="181">
        <f>E60+G60</f>
        <v>0</v>
      </c>
      <c r="E60" s="26"/>
      <c r="F60" s="24"/>
      <c r="G60" s="24"/>
    </row>
    <row r="61" spans="1:12" x14ac:dyDescent="0.25">
      <c r="A61" s="8" t="s">
        <v>17</v>
      </c>
      <c r="B61" s="204" t="s">
        <v>215</v>
      </c>
      <c r="C61" s="27"/>
      <c r="D61" s="25">
        <f>D62</f>
        <v>0</v>
      </c>
      <c r="E61" s="25">
        <f>E62</f>
        <v>0</v>
      </c>
      <c r="F61" s="25">
        <f>F62</f>
        <v>0</v>
      </c>
      <c r="G61" s="25">
        <f>G62</f>
        <v>0</v>
      </c>
    </row>
    <row r="62" spans="1:12" ht="26.4" x14ac:dyDescent="0.25">
      <c r="A62" s="8" t="s">
        <v>18</v>
      </c>
      <c r="B62" s="205" t="s">
        <v>102</v>
      </c>
      <c r="C62" s="185" t="s">
        <v>134</v>
      </c>
      <c r="D62" s="26">
        <f t="shared" ref="D62:D86" si="1">E62+G62</f>
        <v>0</v>
      </c>
      <c r="E62" s="26"/>
      <c r="F62" s="24"/>
      <c r="G62" s="24"/>
    </row>
    <row r="63" spans="1:12" ht="26.4" x14ac:dyDescent="0.25">
      <c r="A63" s="8" t="s">
        <v>19</v>
      </c>
      <c r="B63" s="188" t="s">
        <v>431</v>
      </c>
      <c r="C63" s="15"/>
      <c r="D63" s="209">
        <f t="shared" si="1"/>
        <v>0</v>
      </c>
      <c r="E63" s="25">
        <f>+E64+E88</f>
        <v>0</v>
      </c>
      <c r="F63" s="25">
        <f>+F64+F88</f>
        <v>0</v>
      </c>
      <c r="G63" s="25">
        <f>+G64+G88</f>
        <v>0</v>
      </c>
      <c r="H63" s="206"/>
      <c r="I63" s="207"/>
      <c r="J63" s="207"/>
      <c r="K63" s="198"/>
      <c r="L63" s="198"/>
    </row>
    <row r="64" spans="1:12" ht="30" customHeight="1" x14ac:dyDescent="0.25">
      <c r="A64" s="8" t="s">
        <v>20</v>
      </c>
      <c r="B64" s="188" t="s">
        <v>101</v>
      </c>
      <c r="C64" s="208" t="s">
        <v>132</v>
      </c>
      <c r="D64" s="209">
        <f t="shared" si="1"/>
        <v>0</v>
      </c>
      <c r="E64" s="210">
        <f>E65+E66+E67+E68+E75+E76+E77+E78+E79+E80+E81+E82+E83+E84+E85+E86+E87</f>
        <v>0</v>
      </c>
      <c r="F64" s="210">
        <f>F65+F66+F67+F68+F75+F76+F77+F78+F79+F80+F81+F82+F83+F84+F85+F86+F87</f>
        <v>0</v>
      </c>
      <c r="G64" s="210">
        <f>G65+G66+G67+G68+G75+G76+G77+G78+G79+G80+G81+G82+G83+G84+G85+G86+G87</f>
        <v>0</v>
      </c>
      <c r="H64" s="206"/>
      <c r="I64" s="207"/>
      <c r="J64" s="207"/>
      <c r="K64" s="198"/>
      <c r="L64" s="198"/>
    </row>
    <row r="65" spans="1:12" x14ac:dyDescent="0.25">
      <c r="A65" s="167" t="s">
        <v>235</v>
      </c>
      <c r="B65" s="168" t="s">
        <v>79</v>
      </c>
      <c r="C65" s="260"/>
      <c r="D65" s="400">
        <f t="shared" si="1"/>
        <v>0</v>
      </c>
      <c r="E65" s="26"/>
      <c r="F65" s="226"/>
      <c r="G65" s="226"/>
      <c r="H65" s="206"/>
      <c r="I65" s="207"/>
      <c r="J65" s="207"/>
      <c r="K65" s="198"/>
      <c r="L65" s="198"/>
    </row>
    <row r="66" spans="1:12" ht="26.4" x14ac:dyDescent="0.25">
      <c r="A66" s="167" t="s">
        <v>212</v>
      </c>
      <c r="B66" s="261" t="s">
        <v>220</v>
      </c>
      <c r="C66" s="245"/>
      <c r="D66" s="400">
        <f t="shared" si="1"/>
        <v>0</v>
      </c>
      <c r="E66" s="26"/>
      <c r="F66" s="226"/>
      <c r="G66" s="226"/>
      <c r="H66" s="206"/>
      <c r="I66" s="207"/>
      <c r="J66" s="207"/>
      <c r="K66" s="198"/>
      <c r="L66" s="198"/>
    </row>
    <row r="67" spans="1:12" x14ac:dyDescent="0.25">
      <c r="A67" s="167" t="s">
        <v>213</v>
      </c>
      <c r="B67" s="168" t="s">
        <v>253</v>
      </c>
      <c r="C67" s="193"/>
      <c r="D67" s="400">
        <f t="shared" si="1"/>
        <v>0</v>
      </c>
      <c r="E67" s="26"/>
      <c r="F67" s="24"/>
      <c r="G67" s="24"/>
      <c r="H67" s="142"/>
      <c r="I67" s="207"/>
      <c r="J67" s="207"/>
      <c r="K67" s="207"/>
      <c r="L67" s="207"/>
    </row>
    <row r="68" spans="1:12" x14ac:dyDescent="0.25">
      <c r="A68" s="214"/>
      <c r="B68" s="215" t="s">
        <v>138</v>
      </c>
      <c r="C68" s="168"/>
      <c r="D68" s="401">
        <f t="shared" si="1"/>
        <v>0</v>
      </c>
      <c r="E68" s="220"/>
      <c r="F68" s="220"/>
      <c r="G68" s="220"/>
      <c r="H68" s="142"/>
      <c r="I68" s="207"/>
      <c r="J68" s="207"/>
      <c r="K68" s="207"/>
      <c r="L68" s="207"/>
    </row>
    <row r="69" spans="1:12" x14ac:dyDescent="0.25">
      <c r="A69" s="167" t="s">
        <v>214</v>
      </c>
      <c r="B69" s="216" t="s">
        <v>350</v>
      </c>
      <c r="C69" s="217"/>
      <c r="D69" s="220">
        <f t="shared" si="1"/>
        <v>0</v>
      </c>
      <c r="E69" s="219"/>
      <c r="F69" s="219"/>
      <c r="G69" s="219"/>
      <c r="H69" s="142"/>
      <c r="I69" s="207"/>
      <c r="J69" s="207"/>
      <c r="K69" s="207"/>
      <c r="L69" s="207"/>
    </row>
    <row r="70" spans="1:12" x14ac:dyDescent="0.25">
      <c r="A70" s="167" t="s">
        <v>211</v>
      </c>
      <c r="B70" s="216" t="s">
        <v>84</v>
      </c>
      <c r="C70" s="13"/>
      <c r="D70" s="220">
        <f t="shared" si="1"/>
        <v>0</v>
      </c>
      <c r="E70" s="220"/>
      <c r="F70" s="338"/>
      <c r="G70" s="338"/>
      <c r="H70" s="142"/>
      <c r="I70" s="207"/>
      <c r="J70" s="207"/>
      <c r="K70" s="198"/>
      <c r="L70" s="198"/>
    </row>
    <row r="71" spans="1:12" x14ac:dyDescent="0.25">
      <c r="A71" s="9" t="s">
        <v>212</v>
      </c>
      <c r="B71" s="218" t="s">
        <v>81</v>
      </c>
      <c r="C71" s="13"/>
      <c r="D71" s="220">
        <f t="shared" si="1"/>
        <v>0</v>
      </c>
      <c r="E71" s="220"/>
      <c r="F71" s="338"/>
      <c r="G71" s="338"/>
      <c r="H71" s="142"/>
      <c r="I71" s="207"/>
      <c r="J71" s="207"/>
      <c r="K71" s="207"/>
      <c r="L71" s="207"/>
    </row>
    <row r="72" spans="1:12" x14ac:dyDescent="0.25">
      <c r="A72" s="9" t="s">
        <v>213</v>
      </c>
      <c r="B72" s="218" t="s">
        <v>82</v>
      </c>
      <c r="C72" s="168"/>
      <c r="D72" s="219">
        <f>E72+G72</f>
        <v>0</v>
      </c>
      <c r="E72" s="220"/>
      <c r="F72" s="338"/>
      <c r="G72" s="338"/>
    </row>
    <row r="73" spans="1:12" x14ac:dyDescent="0.25">
      <c r="A73" s="9" t="s">
        <v>213</v>
      </c>
      <c r="B73" s="218" t="s">
        <v>83</v>
      </c>
      <c r="C73" s="168"/>
      <c r="D73" s="219">
        <f>E73+G73</f>
        <v>0</v>
      </c>
      <c r="E73" s="220"/>
      <c r="F73" s="338"/>
      <c r="G73" s="338"/>
    </row>
    <row r="74" spans="1:12" ht="27" x14ac:dyDescent="0.25">
      <c r="A74" s="9" t="s">
        <v>213</v>
      </c>
      <c r="B74" s="221" t="s">
        <v>558</v>
      </c>
      <c r="C74" s="168"/>
      <c r="D74" s="219">
        <f>E74+G74</f>
        <v>0</v>
      </c>
      <c r="E74" s="220"/>
      <c r="F74" s="338"/>
      <c r="G74" s="338"/>
    </row>
    <row r="75" spans="1:12" x14ac:dyDescent="0.25">
      <c r="A75" s="167" t="s">
        <v>209</v>
      </c>
      <c r="B75" s="211" t="s">
        <v>326</v>
      </c>
      <c r="C75" s="168"/>
      <c r="D75" s="181">
        <f>E75+G75</f>
        <v>0</v>
      </c>
      <c r="E75" s="26"/>
      <c r="F75" s="24"/>
      <c r="G75" s="338"/>
    </row>
    <row r="76" spans="1:12" x14ac:dyDescent="0.25">
      <c r="A76" s="167" t="s">
        <v>209</v>
      </c>
      <c r="B76" s="211" t="s">
        <v>537</v>
      </c>
      <c r="C76" s="168"/>
      <c r="D76" s="181">
        <f>E76+G76</f>
        <v>0</v>
      </c>
      <c r="E76" s="26"/>
      <c r="F76" s="24"/>
      <c r="G76" s="24"/>
    </row>
    <row r="77" spans="1:12" x14ac:dyDescent="0.25">
      <c r="A77" s="167" t="s">
        <v>209</v>
      </c>
      <c r="B77" s="211" t="s">
        <v>238</v>
      </c>
      <c r="C77" s="168"/>
      <c r="D77" s="181">
        <f t="shared" si="1"/>
        <v>0</v>
      </c>
      <c r="E77" s="26"/>
      <c r="F77" s="24"/>
      <c r="G77" s="24"/>
    </row>
    <row r="78" spans="1:12" x14ac:dyDescent="0.25">
      <c r="A78" s="167" t="s">
        <v>209</v>
      </c>
      <c r="B78" s="211" t="s">
        <v>538</v>
      </c>
      <c r="C78" s="168"/>
      <c r="D78" s="181">
        <f t="shared" si="1"/>
        <v>0</v>
      </c>
      <c r="E78" s="26"/>
      <c r="F78" s="24"/>
      <c r="G78" s="24"/>
    </row>
    <row r="79" spans="1:12" x14ac:dyDescent="0.25">
      <c r="A79" s="167" t="s">
        <v>209</v>
      </c>
      <c r="B79" s="211" t="s">
        <v>539</v>
      </c>
      <c r="C79" s="168"/>
      <c r="D79" s="181">
        <f t="shared" si="1"/>
        <v>0</v>
      </c>
      <c r="E79" s="26"/>
      <c r="F79" s="24"/>
      <c r="G79" s="24"/>
    </row>
    <row r="80" spans="1:12" x14ac:dyDescent="0.25">
      <c r="A80" s="167" t="s">
        <v>209</v>
      </c>
      <c r="B80" s="211" t="s">
        <v>325</v>
      </c>
      <c r="C80" s="211"/>
      <c r="D80" s="26">
        <f t="shared" si="1"/>
        <v>0</v>
      </c>
      <c r="E80" s="26"/>
      <c r="F80" s="24"/>
      <c r="G80" s="24"/>
    </row>
    <row r="81" spans="1:8" x14ac:dyDescent="0.25">
      <c r="A81" s="167" t="s">
        <v>210</v>
      </c>
      <c r="B81" s="211" t="s">
        <v>80</v>
      </c>
      <c r="C81" s="262"/>
      <c r="D81" s="26">
        <f t="shared" si="1"/>
        <v>0</v>
      </c>
      <c r="E81" s="26"/>
      <c r="F81" s="24"/>
      <c r="G81" s="24"/>
    </row>
    <row r="82" spans="1:8" x14ac:dyDescent="0.25">
      <c r="A82" s="167" t="s">
        <v>210</v>
      </c>
      <c r="B82" s="211" t="s">
        <v>85</v>
      </c>
      <c r="C82" s="168"/>
      <c r="D82" s="181">
        <f t="shared" si="1"/>
        <v>0</v>
      </c>
      <c r="E82" s="26"/>
      <c r="F82" s="24"/>
      <c r="G82" s="24"/>
    </row>
    <row r="83" spans="1:8" x14ac:dyDescent="0.25">
      <c r="A83" s="167" t="s">
        <v>210</v>
      </c>
      <c r="B83" s="211" t="s">
        <v>234</v>
      </c>
      <c r="C83" s="168"/>
      <c r="D83" s="181">
        <f t="shared" si="1"/>
        <v>0</v>
      </c>
      <c r="E83" s="26"/>
      <c r="F83" s="24"/>
      <c r="G83" s="24"/>
    </row>
    <row r="84" spans="1:8" x14ac:dyDescent="0.25">
      <c r="A84" s="167" t="s">
        <v>210</v>
      </c>
      <c r="B84" s="211" t="s">
        <v>240</v>
      </c>
      <c r="C84" s="168"/>
      <c r="D84" s="181">
        <f t="shared" si="1"/>
        <v>0</v>
      </c>
      <c r="E84" s="26"/>
      <c r="F84" s="24"/>
      <c r="G84" s="24"/>
    </row>
    <row r="85" spans="1:8" x14ac:dyDescent="0.25">
      <c r="A85" s="167" t="s">
        <v>160</v>
      </c>
      <c r="B85" s="211" t="s">
        <v>86</v>
      </c>
      <c r="C85" s="224"/>
      <c r="D85" s="181">
        <f t="shared" si="1"/>
        <v>0</v>
      </c>
      <c r="E85" s="26"/>
      <c r="F85" s="24"/>
      <c r="G85" s="24"/>
      <c r="H85" s="2"/>
    </row>
    <row r="86" spans="1:8" ht="26.4" x14ac:dyDescent="0.25">
      <c r="A86" s="167" t="s">
        <v>390</v>
      </c>
      <c r="B86" s="212" t="s">
        <v>536</v>
      </c>
      <c r="C86" s="224"/>
      <c r="D86" s="181">
        <f t="shared" si="1"/>
        <v>0</v>
      </c>
      <c r="E86" s="26"/>
      <c r="F86" s="24"/>
      <c r="G86" s="24"/>
      <c r="H86" s="2"/>
    </row>
    <row r="87" spans="1:8" ht="26.4" x14ac:dyDescent="0.25">
      <c r="A87" s="167"/>
      <c r="B87" s="212" t="s">
        <v>535</v>
      </c>
      <c r="C87" s="224"/>
      <c r="D87" s="181"/>
      <c r="E87" s="26"/>
      <c r="F87" s="24"/>
      <c r="G87" s="24"/>
      <c r="H87" s="2"/>
    </row>
    <row r="88" spans="1:8" ht="38.25" customHeight="1" x14ac:dyDescent="0.25">
      <c r="A88" s="225" t="s">
        <v>546</v>
      </c>
      <c r="B88" s="152" t="s">
        <v>102</v>
      </c>
      <c r="C88" s="929" t="s">
        <v>134</v>
      </c>
      <c r="D88" s="180">
        <f>E88+G88</f>
        <v>0</v>
      </c>
      <c r="E88" s="25">
        <f>+E89</f>
        <v>0</v>
      </c>
      <c r="F88" s="226">
        <f>+F89</f>
        <v>0</v>
      </c>
      <c r="G88" s="24"/>
      <c r="H88" s="2"/>
    </row>
    <row r="89" spans="1:8" x14ac:dyDescent="0.25">
      <c r="A89" s="167" t="s">
        <v>346</v>
      </c>
      <c r="B89" s="227" t="s">
        <v>401</v>
      </c>
      <c r="C89" s="930"/>
      <c r="D89" s="181">
        <f>E89+G89</f>
        <v>0</v>
      </c>
      <c r="E89" s="26"/>
      <c r="F89" s="24"/>
      <c r="G89" s="24"/>
      <c r="H89" s="2"/>
    </row>
    <row r="90" spans="1:8" x14ac:dyDescent="0.25">
      <c r="A90" s="225" t="s">
        <v>21</v>
      </c>
      <c r="B90" s="17" t="s">
        <v>348</v>
      </c>
      <c r="C90" s="228"/>
      <c r="D90" s="25"/>
      <c r="E90" s="25"/>
      <c r="F90" s="226"/>
      <c r="G90" s="226"/>
    </row>
    <row r="91" spans="1:8" x14ac:dyDescent="0.25">
      <c r="A91" s="225" t="s">
        <v>23</v>
      </c>
      <c r="B91" s="27" t="s">
        <v>100</v>
      </c>
      <c r="C91" s="17" t="s">
        <v>130</v>
      </c>
      <c r="D91" s="25">
        <f>E91+G91</f>
        <v>0</v>
      </c>
      <c r="E91" s="25">
        <f>E92</f>
        <v>0</v>
      </c>
      <c r="F91" s="25">
        <f>F92</f>
        <v>0</v>
      </c>
      <c r="G91" s="25">
        <f>G92</f>
        <v>0</v>
      </c>
    </row>
    <row r="92" spans="1:8" x14ac:dyDescent="0.25">
      <c r="A92" s="9" t="s">
        <v>300</v>
      </c>
      <c r="B92" s="168" t="s">
        <v>252</v>
      </c>
      <c r="C92" s="178"/>
      <c r="D92" s="181">
        <f>E92+G92</f>
        <v>0</v>
      </c>
      <c r="E92" s="26"/>
      <c r="F92" s="24"/>
      <c r="G92" s="24"/>
    </row>
    <row r="93" spans="1:8" ht="26.4" x14ac:dyDescent="0.25">
      <c r="A93" s="8" t="s">
        <v>24</v>
      </c>
      <c r="B93" s="152" t="s">
        <v>241</v>
      </c>
      <c r="C93" s="17"/>
      <c r="D93" s="25"/>
      <c r="E93" s="25"/>
      <c r="F93" s="226"/>
      <c r="G93" s="226"/>
    </row>
    <row r="94" spans="1:8" x14ac:dyDescent="0.25">
      <c r="A94" s="8" t="s">
        <v>25</v>
      </c>
      <c r="B94" s="27" t="s">
        <v>100</v>
      </c>
      <c r="C94" s="17" t="s">
        <v>130</v>
      </c>
      <c r="D94" s="25">
        <f>E94+G94</f>
        <v>0</v>
      </c>
      <c r="E94" s="25">
        <f>E95</f>
        <v>0</v>
      </c>
      <c r="F94" s="25">
        <f>F95</f>
        <v>0</v>
      </c>
      <c r="G94" s="25">
        <f>G95</f>
        <v>0</v>
      </c>
    </row>
    <row r="95" spans="1:8" x14ac:dyDescent="0.25">
      <c r="A95" s="9" t="s">
        <v>301</v>
      </c>
      <c r="B95" s="168" t="s">
        <v>252</v>
      </c>
      <c r="C95" s="178"/>
      <c r="D95" s="26">
        <f>E95+G95</f>
        <v>0</v>
      </c>
      <c r="E95" s="26"/>
      <c r="F95" s="24"/>
      <c r="G95" s="24"/>
    </row>
    <row r="96" spans="1:8" x14ac:dyDescent="0.25">
      <c r="A96" s="8" t="s">
        <v>26</v>
      </c>
      <c r="B96" s="17" t="s">
        <v>388</v>
      </c>
      <c r="C96" s="17"/>
      <c r="D96" s="25"/>
      <c r="E96" s="25"/>
      <c r="F96" s="226"/>
      <c r="G96" s="226"/>
    </row>
    <row r="97" spans="1:7" x14ac:dyDescent="0.25">
      <c r="A97" s="9" t="s">
        <v>27</v>
      </c>
      <c r="B97" s="204" t="s">
        <v>100</v>
      </c>
      <c r="C97" s="17" t="s">
        <v>130</v>
      </c>
      <c r="D97" s="25">
        <f>E97+G97</f>
        <v>0</v>
      </c>
      <c r="E97" s="25">
        <f>E98</f>
        <v>0</v>
      </c>
      <c r="F97" s="25">
        <f>F98</f>
        <v>0</v>
      </c>
      <c r="G97" s="25">
        <f>G98</f>
        <v>0</v>
      </c>
    </row>
    <row r="98" spans="1:7" x14ac:dyDescent="0.25">
      <c r="A98" s="9" t="s">
        <v>239</v>
      </c>
      <c r="B98" s="178" t="s">
        <v>221</v>
      </c>
      <c r="C98" s="17"/>
      <c r="D98" s="26">
        <f>E98+G98</f>
        <v>0</v>
      </c>
      <c r="E98" s="26"/>
      <c r="F98" s="24"/>
      <c r="G98" s="24"/>
    </row>
    <row r="99" spans="1:7" x14ac:dyDescent="0.25">
      <c r="A99" s="8" t="s">
        <v>28</v>
      </c>
      <c r="B99" s="17" t="s">
        <v>396</v>
      </c>
      <c r="C99" s="17"/>
      <c r="D99" s="25"/>
      <c r="E99" s="25"/>
      <c r="F99" s="226"/>
      <c r="G99" s="24"/>
    </row>
    <row r="100" spans="1:7" x14ac:dyDescent="0.25">
      <c r="A100" s="8" t="s">
        <v>29</v>
      </c>
      <c r="B100" s="204" t="s">
        <v>100</v>
      </c>
      <c r="C100" s="17" t="s">
        <v>130</v>
      </c>
      <c r="D100" s="25">
        <f>E100+G100</f>
        <v>0</v>
      </c>
      <c r="E100" s="25">
        <f>E101</f>
        <v>0</v>
      </c>
      <c r="F100" s="25">
        <f>F101</f>
        <v>0</v>
      </c>
      <c r="G100" s="25">
        <f>G101</f>
        <v>0</v>
      </c>
    </row>
    <row r="101" spans="1:7" x14ac:dyDescent="0.25">
      <c r="A101" s="9" t="s">
        <v>239</v>
      </c>
      <c r="B101" s="168" t="s">
        <v>252</v>
      </c>
      <c r="C101" s="17"/>
      <c r="D101" s="26">
        <f>E101+G101</f>
        <v>0</v>
      </c>
      <c r="E101" s="26"/>
      <c r="F101" s="24"/>
      <c r="G101" s="24"/>
    </row>
    <row r="102" spans="1:7" x14ac:dyDescent="0.25">
      <c r="A102" s="8" t="s">
        <v>30</v>
      </c>
      <c r="B102" s="200" t="s">
        <v>4</v>
      </c>
      <c r="C102" s="17"/>
      <c r="D102" s="25"/>
      <c r="E102" s="25"/>
      <c r="F102" s="226"/>
      <c r="G102" s="226"/>
    </row>
    <row r="103" spans="1:7" x14ac:dyDescent="0.25">
      <c r="A103" s="8" t="s">
        <v>31</v>
      </c>
      <c r="B103" s="27" t="s">
        <v>100</v>
      </c>
      <c r="C103" s="17" t="s">
        <v>130</v>
      </c>
      <c r="D103" s="25">
        <f>E103+G103</f>
        <v>0</v>
      </c>
      <c r="E103" s="25">
        <f>E104</f>
        <v>0</v>
      </c>
      <c r="F103" s="25">
        <f>F104</f>
        <v>0</v>
      </c>
      <c r="G103" s="25">
        <f>G104</f>
        <v>0</v>
      </c>
    </row>
    <row r="104" spans="1:7" x14ac:dyDescent="0.25">
      <c r="A104" s="9" t="s">
        <v>302</v>
      </c>
      <c r="B104" s="168" t="s">
        <v>252</v>
      </c>
      <c r="C104" s="17"/>
      <c r="D104" s="26">
        <f>E104+G104</f>
        <v>0</v>
      </c>
      <c r="E104" s="26"/>
      <c r="F104" s="24"/>
      <c r="G104" s="24"/>
    </row>
    <row r="105" spans="1:7" x14ac:dyDescent="0.25">
      <c r="A105" s="8" t="s">
        <v>33</v>
      </c>
      <c r="B105" s="200" t="s">
        <v>353</v>
      </c>
      <c r="C105" s="17"/>
      <c r="D105" s="25"/>
      <c r="E105" s="25"/>
      <c r="F105" s="226"/>
      <c r="G105" s="226"/>
    </row>
    <row r="106" spans="1:7" x14ac:dyDescent="0.25">
      <c r="A106" s="8" t="s">
        <v>34</v>
      </c>
      <c r="B106" s="27" t="s">
        <v>100</v>
      </c>
      <c r="C106" s="17" t="s">
        <v>130</v>
      </c>
      <c r="D106" s="25">
        <f>E106+G106</f>
        <v>0</v>
      </c>
      <c r="E106" s="25">
        <f>E107</f>
        <v>0</v>
      </c>
      <c r="F106" s="25">
        <f>F107</f>
        <v>0</v>
      </c>
      <c r="G106" s="25">
        <f>G107</f>
        <v>0</v>
      </c>
    </row>
    <row r="107" spans="1:7" x14ac:dyDescent="0.25">
      <c r="A107" s="9"/>
      <c r="B107" s="168" t="s">
        <v>252</v>
      </c>
      <c r="C107" s="17"/>
      <c r="D107" s="26">
        <f>E107+G107</f>
        <v>0</v>
      </c>
      <c r="E107" s="26">
        <f>E98+E101+E104</f>
        <v>0</v>
      </c>
      <c r="F107" s="26">
        <f>F98+F101+F104</f>
        <v>0</v>
      </c>
      <c r="G107" s="26">
        <f>G98+G101+G104</f>
        <v>0</v>
      </c>
    </row>
    <row r="108" spans="1:7" x14ac:dyDescent="0.25">
      <c r="A108" s="8" t="s">
        <v>35</v>
      </c>
      <c r="B108" s="17" t="s">
        <v>5</v>
      </c>
      <c r="C108" s="229"/>
      <c r="D108" s="25">
        <f>E108+G108</f>
        <v>0</v>
      </c>
      <c r="E108" s="25">
        <f t="shared" ref="E108:G109" si="2">E109</f>
        <v>0</v>
      </c>
      <c r="F108" s="25">
        <f t="shared" si="2"/>
        <v>0</v>
      </c>
      <c r="G108" s="25">
        <f t="shared" si="2"/>
        <v>0</v>
      </c>
    </row>
    <row r="109" spans="1:7" x14ac:dyDescent="0.25">
      <c r="A109" s="8" t="s">
        <v>36</v>
      </c>
      <c r="B109" s="27" t="s">
        <v>100</v>
      </c>
      <c r="C109" s="229" t="s">
        <v>130</v>
      </c>
      <c r="D109" s="25">
        <f>D110</f>
        <v>0</v>
      </c>
      <c r="E109" s="25">
        <f t="shared" si="2"/>
        <v>0</v>
      </c>
      <c r="F109" s="25">
        <f t="shared" si="2"/>
        <v>0</v>
      </c>
      <c r="G109" s="25">
        <f t="shared" si="2"/>
        <v>0</v>
      </c>
    </row>
    <row r="110" spans="1:7" x14ac:dyDescent="0.25">
      <c r="A110" s="9" t="s">
        <v>304</v>
      </c>
      <c r="B110" s="168" t="s">
        <v>252</v>
      </c>
      <c r="C110" s="229"/>
      <c r="D110" s="26">
        <f>E110+G110</f>
        <v>0</v>
      </c>
      <c r="E110" s="26"/>
      <c r="F110" s="24"/>
      <c r="G110" s="24"/>
    </row>
    <row r="111" spans="1:7" x14ac:dyDescent="0.25">
      <c r="A111" s="8" t="s">
        <v>37</v>
      </c>
      <c r="B111" s="17" t="s">
        <v>44</v>
      </c>
      <c r="C111" s="229"/>
      <c r="D111" s="25"/>
      <c r="E111" s="25"/>
      <c r="F111" s="226"/>
      <c r="G111" s="226"/>
    </row>
    <row r="112" spans="1:7" x14ac:dyDescent="0.25">
      <c r="A112" s="9" t="s">
        <v>38</v>
      </c>
      <c r="B112" s="151" t="s">
        <v>100</v>
      </c>
      <c r="C112" s="229" t="s">
        <v>130</v>
      </c>
      <c r="D112" s="25">
        <f>D113</f>
        <v>0</v>
      </c>
      <c r="E112" s="25">
        <f>E113</f>
        <v>0</v>
      </c>
      <c r="F112" s="25">
        <f>F113</f>
        <v>0</v>
      </c>
      <c r="G112" s="25">
        <f>G113</f>
        <v>0</v>
      </c>
    </row>
    <row r="113" spans="1:7" x14ac:dyDescent="0.25">
      <c r="A113" s="9" t="s">
        <v>305</v>
      </c>
      <c r="B113" s="168" t="s">
        <v>252</v>
      </c>
      <c r="C113" s="230"/>
      <c r="D113" s="26">
        <f>E113+G113</f>
        <v>0</v>
      </c>
      <c r="E113" s="26"/>
      <c r="F113" s="24"/>
      <c r="G113" s="24"/>
    </row>
    <row r="114" spans="1:7" ht="26.4" x14ac:dyDescent="0.25">
      <c r="A114" s="8" t="s">
        <v>39</v>
      </c>
      <c r="B114" s="152" t="s">
        <v>295</v>
      </c>
      <c r="C114" s="229"/>
      <c r="D114" s="25"/>
      <c r="E114" s="25"/>
      <c r="F114" s="226"/>
      <c r="G114" s="226"/>
    </row>
    <row r="115" spans="1:7" x14ac:dyDescent="0.25">
      <c r="A115" s="8" t="s">
        <v>40</v>
      </c>
      <c r="B115" s="27" t="s">
        <v>100</v>
      </c>
      <c r="C115" s="229" t="s">
        <v>130</v>
      </c>
      <c r="D115" s="25">
        <f>D116</f>
        <v>0</v>
      </c>
      <c r="E115" s="25">
        <f>E116</f>
        <v>0</v>
      </c>
      <c r="F115" s="25">
        <f>F116</f>
        <v>0</v>
      </c>
      <c r="G115" s="25">
        <f>G116</f>
        <v>0</v>
      </c>
    </row>
    <row r="116" spans="1:7" x14ac:dyDescent="0.25">
      <c r="A116" s="9" t="s">
        <v>306</v>
      </c>
      <c r="B116" s="168" t="s">
        <v>252</v>
      </c>
      <c r="C116" s="230"/>
      <c r="D116" s="26">
        <f>E116+G116</f>
        <v>0</v>
      </c>
      <c r="E116" s="26"/>
      <c r="F116" s="24"/>
      <c r="G116" s="24"/>
    </row>
    <row r="117" spans="1:7" x14ac:dyDescent="0.25">
      <c r="A117" s="8" t="s">
        <v>41</v>
      </c>
      <c r="B117" s="17" t="s">
        <v>50</v>
      </c>
      <c r="C117" s="17"/>
      <c r="D117" s="25">
        <f>D118+D123+D129</f>
        <v>0</v>
      </c>
      <c r="E117" s="25">
        <f>E118+E123+E129+E121+E127</f>
        <v>0</v>
      </c>
      <c r="F117" s="25">
        <f>F118+F123+F129+F121+F127</f>
        <v>0</v>
      </c>
      <c r="G117" s="25">
        <f>G118+G123+G129+G121+G127</f>
        <v>0</v>
      </c>
    </row>
    <row r="118" spans="1:7" x14ac:dyDescent="0.25">
      <c r="A118" s="8" t="s">
        <v>42</v>
      </c>
      <c r="B118" s="27" t="s">
        <v>100</v>
      </c>
      <c r="C118" s="17" t="s">
        <v>130</v>
      </c>
      <c r="D118" s="25">
        <f>D119+D120</f>
        <v>0</v>
      </c>
      <c r="E118" s="25">
        <f>E119+E120</f>
        <v>0</v>
      </c>
      <c r="F118" s="25">
        <f>F119+F120</f>
        <v>0</v>
      </c>
      <c r="G118" s="25">
        <f>G119+G120</f>
        <v>0</v>
      </c>
    </row>
    <row r="119" spans="1:7" x14ac:dyDescent="0.25">
      <c r="A119" s="9" t="s">
        <v>306</v>
      </c>
      <c r="B119" s="191" t="s">
        <v>89</v>
      </c>
      <c r="C119" s="15"/>
      <c r="D119" s="26">
        <f>E119+G119</f>
        <v>0</v>
      </c>
      <c r="E119" s="26"/>
      <c r="F119" s="24"/>
      <c r="G119" s="24"/>
    </row>
    <row r="120" spans="1:7" x14ac:dyDescent="0.25">
      <c r="A120" s="9" t="s">
        <v>305</v>
      </c>
      <c r="B120" s="231" t="s">
        <v>115</v>
      </c>
      <c r="C120" s="228"/>
      <c r="D120" s="26">
        <f>E120+G120</f>
        <v>0</v>
      </c>
      <c r="E120" s="26"/>
      <c r="F120" s="24"/>
      <c r="G120" s="24"/>
    </row>
    <row r="121" spans="1:7" ht="26.4" x14ac:dyDescent="0.25">
      <c r="A121" s="8" t="s">
        <v>222</v>
      </c>
      <c r="B121" s="188" t="s">
        <v>101</v>
      </c>
      <c r="C121" s="926" t="s">
        <v>132</v>
      </c>
      <c r="D121" s="25">
        <f>E121+G121</f>
        <v>0</v>
      </c>
      <c r="E121" s="25">
        <f>E122</f>
        <v>0</v>
      </c>
      <c r="F121" s="25">
        <f>F122</f>
        <v>0</v>
      </c>
      <c r="G121" s="25">
        <f>G122</f>
        <v>0</v>
      </c>
    </row>
    <row r="122" spans="1:7" x14ac:dyDescent="0.25">
      <c r="A122" s="9" t="s">
        <v>364</v>
      </c>
      <c r="B122" s="211" t="s">
        <v>326</v>
      </c>
      <c r="C122" s="928"/>
      <c r="D122" s="26">
        <f>E122+G122</f>
        <v>0</v>
      </c>
      <c r="E122" s="26"/>
      <c r="F122" s="24"/>
      <c r="G122" s="24"/>
    </row>
    <row r="123" spans="1:7" ht="39.6" x14ac:dyDescent="0.25">
      <c r="A123" s="8" t="s">
        <v>294</v>
      </c>
      <c r="B123" s="148" t="s">
        <v>102</v>
      </c>
      <c r="C123" s="926" t="s">
        <v>134</v>
      </c>
      <c r="D123" s="25">
        <f>D124+D125+D126</f>
        <v>0</v>
      </c>
      <c r="E123" s="25">
        <f>E124+E125+E126</f>
        <v>0</v>
      </c>
      <c r="F123" s="25">
        <f>F124+F125+F126</f>
        <v>0</v>
      </c>
      <c r="G123" s="25">
        <f>G124+G125+G126</f>
        <v>0</v>
      </c>
    </row>
    <row r="124" spans="1:7" x14ac:dyDescent="0.25">
      <c r="A124" s="9" t="s">
        <v>243</v>
      </c>
      <c r="B124" s="191" t="s">
        <v>87</v>
      </c>
      <c r="C124" s="927"/>
      <c r="D124" s="26">
        <f t="shared" ref="D124:D130" si="3">E124+G124</f>
        <v>0</v>
      </c>
      <c r="E124" s="26"/>
      <c r="F124" s="24"/>
      <c r="G124" s="24"/>
    </row>
    <row r="125" spans="1:7" x14ac:dyDescent="0.25">
      <c r="A125" s="9" t="s">
        <v>307</v>
      </c>
      <c r="B125" s="224" t="s">
        <v>88</v>
      </c>
      <c r="C125" s="927"/>
      <c r="D125" s="26">
        <f t="shared" si="3"/>
        <v>0</v>
      </c>
      <c r="E125" s="26"/>
      <c r="F125" s="24"/>
      <c r="G125" s="24"/>
    </row>
    <row r="126" spans="1:7" ht="15.6" x14ac:dyDescent="0.3">
      <c r="A126" s="9" t="s">
        <v>307</v>
      </c>
      <c r="B126" s="168" t="s">
        <v>344</v>
      </c>
      <c r="C126" s="928"/>
      <c r="D126" s="344">
        <f t="shared" si="3"/>
        <v>0</v>
      </c>
      <c r="E126" s="26"/>
      <c r="F126" s="24"/>
      <c r="G126" s="24"/>
    </row>
    <row r="127" spans="1:7" ht="27" x14ac:dyDescent="0.3">
      <c r="A127" s="8" t="s">
        <v>347</v>
      </c>
      <c r="B127" s="152" t="s">
        <v>179</v>
      </c>
      <c r="C127" s="232" t="s">
        <v>136</v>
      </c>
      <c r="D127" s="343">
        <f t="shared" si="3"/>
        <v>0</v>
      </c>
      <c r="E127" s="25">
        <f>E128</f>
        <v>0</v>
      </c>
      <c r="F127" s="25">
        <f>F128</f>
        <v>0</v>
      </c>
      <c r="G127" s="25">
        <f>G128</f>
        <v>0</v>
      </c>
    </row>
    <row r="128" spans="1:7" ht="15.6" x14ac:dyDescent="0.3">
      <c r="A128" s="9" t="s">
        <v>355</v>
      </c>
      <c r="B128" s="211" t="s">
        <v>356</v>
      </c>
      <c r="C128" s="233"/>
      <c r="D128" s="344">
        <f t="shared" si="3"/>
        <v>0</v>
      </c>
      <c r="E128" s="26"/>
      <c r="F128" s="24"/>
      <c r="G128" s="24"/>
    </row>
    <row r="129" spans="1:7" x14ac:dyDescent="0.25">
      <c r="A129" s="8" t="s">
        <v>357</v>
      </c>
      <c r="B129" s="17" t="s">
        <v>74</v>
      </c>
      <c r="C129" s="17" t="s">
        <v>131</v>
      </c>
      <c r="D129" s="226">
        <f t="shared" si="3"/>
        <v>0</v>
      </c>
      <c r="E129" s="226">
        <f>E130</f>
        <v>0</v>
      </c>
      <c r="F129" s="226">
        <f>F130</f>
        <v>0</v>
      </c>
      <c r="G129" s="226">
        <f>G130</f>
        <v>0</v>
      </c>
    </row>
    <row r="130" spans="1:7" x14ac:dyDescent="0.25">
      <c r="A130" s="9" t="s">
        <v>309</v>
      </c>
      <c r="B130" s="142" t="s">
        <v>105</v>
      </c>
      <c r="C130" s="17"/>
      <c r="D130" s="226">
        <f t="shared" si="3"/>
        <v>0</v>
      </c>
      <c r="E130" s="24"/>
      <c r="F130" s="24"/>
      <c r="G130" s="24"/>
    </row>
    <row r="131" spans="1:7" x14ac:dyDescent="0.25">
      <c r="A131" s="8" t="s">
        <v>43</v>
      </c>
      <c r="B131" s="17" t="s">
        <v>55</v>
      </c>
      <c r="C131" s="17"/>
      <c r="D131" s="25">
        <f>D132+D137+D143+D141</f>
        <v>0</v>
      </c>
      <c r="E131" s="226">
        <f>E132+E137+E143+E141+E135</f>
        <v>0</v>
      </c>
      <c r="F131" s="226">
        <f>F132+F137+F143+F141+F135</f>
        <v>0</v>
      </c>
      <c r="G131" s="226">
        <f>G132+G137+G143+G141+G135</f>
        <v>0</v>
      </c>
    </row>
    <row r="132" spans="1:7" x14ac:dyDescent="0.25">
      <c r="A132" s="162" t="s">
        <v>45</v>
      </c>
      <c r="B132" s="27" t="s">
        <v>100</v>
      </c>
      <c r="C132" s="17" t="s">
        <v>130</v>
      </c>
      <c r="D132" s="25">
        <f>D133+D134</f>
        <v>0</v>
      </c>
      <c r="E132" s="25">
        <f>E133+E134</f>
        <v>0</v>
      </c>
      <c r="F132" s="25">
        <f>F133+F134</f>
        <v>0</v>
      </c>
      <c r="G132" s="25">
        <f>G133+G134</f>
        <v>0</v>
      </c>
    </row>
    <row r="133" spans="1:7" x14ac:dyDescent="0.25">
      <c r="A133" s="9" t="s">
        <v>306</v>
      </c>
      <c r="B133" s="191" t="s">
        <v>89</v>
      </c>
      <c r="C133" s="15"/>
      <c r="D133" s="26">
        <f>E133+G133</f>
        <v>0</v>
      </c>
      <c r="E133" s="26"/>
      <c r="F133" s="24"/>
      <c r="G133" s="24"/>
    </row>
    <row r="134" spans="1:7" x14ac:dyDescent="0.25">
      <c r="A134" s="9" t="s">
        <v>305</v>
      </c>
      <c r="B134" s="231" t="s">
        <v>115</v>
      </c>
      <c r="C134" s="228"/>
      <c r="D134" s="26">
        <f>E134+G134</f>
        <v>0</v>
      </c>
      <c r="E134" s="26"/>
      <c r="F134" s="24"/>
      <c r="G134" s="24"/>
    </row>
    <row r="135" spans="1:7" ht="26.4" x14ac:dyDescent="0.25">
      <c r="A135" s="8" t="s">
        <v>223</v>
      </c>
      <c r="B135" s="188" t="s">
        <v>101</v>
      </c>
      <c r="C135" s="926" t="s">
        <v>132</v>
      </c>
      <c r="D135" s="25">
        <f>E135+G135</f>
        <v>0</v>
      </c>
      <c r="E135" s="25">
        <f>E136</f>
        <v>0</v>
      </c>
      <c r="F135" s="25">
        <f>F136</f>
        <v>0</v>
      </c>
      <c r="G135" s="25">
        <f>G136</f>
        <v>0</v>
      </c>
    </row>
    <row r="136" spans="1:7" x14ac:dyDescent="0.25">
      <c r="A136" s="9" t="s">
        <v>224</v>
      </c>
      <c r="B136" s="211" t="s">
        <v>326</v>
      </c>
      <c r="C136" s="928"/>
      <c r="D136" s="26">
        <f>E136+G136</f>
        <v>0</v>
      </c>
      <c r="E136" s="26"/>
      <c r="F136" s="24"/>
      <c r="G136" s="24"/>
    </row>
    <row r="137" spans="1:7" ht="39.6" x14ac:dyDescent="0.25">
      <c r="A137" s="8" t="s">
        <v>249</v>
      </c>
      <c r="B137" s="148" t="s">
        <v>102</v>
      </c>
      <c r="C137" s="17" t="s">
        <v>134</v>
      </c>
      <c r="D137" s="25">
        <f>D138+D139+D140</f>
        <v>0</v>
      </c>
      <c r="E137" s="25">
        <f>E138+E139+E140</f>
        <v>0</v>
      </c>
      <c r="F137" s="25">
        <f>F138+F139+F140</f>
        <v>0</v>
      </c>
      <c r="G137" s="25">
        <f>G138+G139+G140</f>
        <v>0</v>
      </c>
    </row>
    <row r="138" spans="1:7" x14ac:dyDescent="0.25">
      <c r="A138" s="9" t="s">
        <v>243</v>
      </c>
      <c r="B138" s="191" t="s">
        <v>87</v>
      </c>
      <c r="C138" s="193"/>
      <c r="D138" s="26">
        <f t="shared" ref="D138:D144" si="4">E138+G138</f>
        <v>0</v>
      </c>
      <c r="E138" s="26"/>
      <c r="F138" s="24"/>
      <c r="G138" s="24"/>
    </row>
    <row r="139" spans="1:7" x14ac:dyDescent="0.25">
      <c r="A139" s="9" t="s">
        <v>307</v>
      </c>
      <c r="B139" s="168" t="s">
        <v>88</v>
      </c>
      <c r="C139" s="193"/>
      <c r="D139" s="26">
        <f t="shared" si="4"/>
        <v>0</v>
      </c>
      <c r="E139" s="26"/>
      <c r="F139" s="24"/>
      <c r="G139" s="24"/>
    </row>
    <row r="140" spans="1:7" ht="15.6" x14ac:dyDescent="0.3">
      <c r="A140" s="9" t="s">
        <v>307</v>
      </c>
      <c r="B140" s="224" t="s">
        <v>344</v>
      </c>
      <c r="C140" s="234"/>
      <c r="D140" s="26">
        <f t="shared" si="4"/>
        <v>0</v>
      </c>
      <c r="E140" s="26"/>
      <c r="F140" s="24"/>
      <c r="G140" s="24"/>
    </row>
    <row r="141" spans="1:7" ht="27" x14ac:dyDescent="0.3">
      <c r="A141" s="162" t="s">
        <v>258</v>
      </c>
      <c r="B141" s="247" t="s">
        <v>179</v>
      </c>
      <c r="C141" s="232" t="s">
        <v>136</v>
      </c>
      <c r="D141" s="343">
        <f t="shared" si="4"/>
        <v>0</v>
      </c>
      <c r="E141" s="25">
        <f>E142</f>
        <v>0</v>
      </c>
      <c r="F141" s="25">
        <f>F142</f>
        <v>0</v>
      </c>
      <c r="G141" s="25">
        <f>G142</f>
        <v>0</v>
      </c>
    </row>
    <row r="142" spans="1:7" ht="15.6" x14ac:dyDescent="0.3">
      <c r="A142" s="236" t="s">
        <v>355</v>
      </c>
      <c r="B142" s="211" t="s">
        <v>356</v>
      </c>
      <c r="C142" s="233"/>
      <c r="D142" s="344">
        <f t="shared" si="4"/>
        <v>0</v>
      </c>
      <c r="E142" s="26"/>
      <c r="F142" s="24"/>
      <c r="G142" s="24"/>
    </row>
    <row r="143" spans="1:7" x14ac:dyDescent="0.25">
      <c r="A143" s="162" t="s">
        <v>260</v>
      </c>
      <c r="B143" s="17" t="s">
        <v>74</v>
      </c>
      <c r="C143" s="17" t="s">
        <v>131</v>
      </c>
      <c r="D143" s="25">
        <f t="shared" si="4"/>
        <v>0</v>
      </c>
      <c r="E143" s="25">
        <f>E144</f>
        <v>0</v>
      </c>
      <c r="F143" s="25">
        <f>F144</f>
        <v>0</v>
      </c>
      <c r="G143" s="25">
        <f>G144</f>
        <v>0</v>
      </c>
    </row>
    <row r="144" spans="1:7" x14ac:dyDescent="0.25">
      <c r="A144" s="9" t="s">
        <v>309</v>
      </c>
      <c r="B144" s="142" t="s">
        <v>105</v>
      </c>
      <c r="C144" s="17"/>
      <c r="D144" s="26">
        <f t="shared" si="4"/>
        <v>0</v>
      </c>
      <c r="E144" s="26"/>
      <c r="F144" s="24"/>
      <c r="G144" s="24"/>
    </row>
    <row r="145" spans="1:7" x14ac:dyDescent="0.25">
      <c r="A145" s="162" t="s">
        <v>49</v>
      </c>
      <c r="B145" s="17" t="s">
        <v>59</v>
      </c>
      <c r="C145" s="17"/>
      <c r="D145" s="25">
        <f>D148+D157+D155+D153</f>
        <v>0</v>
      </c>
      <c r="E145" s="25">
        <f>E148+E157+E155+E153+E146</f>
        <v>0</v>
      </c>
      <c r="F145" s="25">
        <f>F148+F157+F155+F153+F146</f>
        <v>0</v>
      </c>
      <c r="G145" s="25">
        <f>G148+G157+G155+G153+G146</f>
        <v>0</v>
      </c>
    </row>
    <row r="146" spans="1:7" ht="26.4" x14ac:dyDescent="0.25">
      <c r="A146" s="162" t="s">
        <v>51</v>
      </c>
      <c r="B146" s="188" t="s">
        <v>101</v>
      </c>
      <c r="C146" s="926" t="s">
        <v>132</v>
      </c>
      <c r="D146" s="25">
        <f>E146+G146</f>
        <v>0</v>
      </c>
      <c r="E146" s="25">
        <f>E147</f>
        <v>0</v>
      </c>
      <c r="F146" s="25">
        <f>F147</f>
        <v>0</v>
      </c>
      <c r="G146" s="25">
        <f>G147</f>
        <v>0</v>
      </c>
    </row>
    <row r="147" spans="1:7" x14ac:dyDescent="0.25">
      <c r="A147" s="9" t="s">
        <v>306</v>
      </c>
      <c r="B147" s="211" t="s">
        <v>326</v>
      </c>
      <c r="C147" s="928"/>
      <c r="D147" s="26">
        <f>E147+G147</f>
        <v>0</v>
      </c>
      <c r="E147" s="26"/>
      <c r="F147" s="24"/>
      <c r="G147" s="24"/>
    </row>
    <row r="148" spans="1:7" ht="39.6" x14ac:dyDescent="0.25">
      <c r="A148" s="9" t="s">
        <v>305</v>
      </c>
      <c r="B148" s="188" t="s">
        <v>102</v>
      </c>
      <c r="C148" s="17" t="s">
        <v>134</v>
      </c>
      <c r="D148" s="25">
        <f>D149+D150+D152</f>
        <v>0</v>
      </c>
      <c r="E148" s="25">
        <f>E149+E150+E152+E151</f>
        <v>0</v>
      </c>
      <c r="F148" s="25">
        <f>F149+F150+F152+F151</f>
        <v>0</v>
      </c>
      <c r="G148" s="25">
        <f>G149+G150+G152+G151</f>
        <v>0</v>
      </c>
    </row>
    <row r="149" spans="1:7" x14ac:dyDescent="0.25">
      <c r="A149" s="8" t="s">
        <v>52</v>
      </c>
      <c r="B149" s="191" t="s">
        <v>87</v>
      </c>
      <c r="C149" s="193"/>
      <c r="D149" s="26">
        <f t="shared" ref="D149:D158" si="5">E149+G149</f>
        <v>0</v>
      </c>
      <c r="E149" s="26"/>
      <c r="F149" s="24"/>
      <c r="G149" s="24"/>
    </row>
    <row r="150" spans="1:7" x14ac:dyDescent="0.25">
      <c r="A150" s="9" t="s">
        <v>119</v>
      </c>
      <c r="B150" s="168" t="s">
        <v>88</v>
      </c>
      <c r="C150" s="193"/>
      <c r="D150" s="26">
        <f t="shared" si="5"/>
        <v>0</v>
      </c>
      <c r="E150" s="26"/>
      <c r="F150" s="24"/>
      <c r="G150" s="24"/>
    </row>
    <row r="151" spans="1:7" ht="15.6" x14ac:dyDescent="0.3">
      <c r="A151" s="8" t="s">
        <v>53</v>
      </c>
      <c r="B151" s="168" t="s">
        <v>344</v>
      </c>
      <c r="C151" s="234"/>
      <c r="D151" s="26">
        <f t="shared" si="5"/>
        <v>0</v>
      </c>
      <c r="E151" s="26"/>
      <c r="F151" s="24"/>
      <c r="G151" s="24"/>
    </row>
    <row r="152" spans="1:7" x14ac:dyDescent="0.25">
      <c r="A152" s="9" t="s">
        <v>243</v>
      </c>
      <c r="B152" s="224" t="s">
        <v>90</v>
      </c>
      <c r="C152" s="193"/>
      <c r="D152" s="26">
        <f t="shared" si="5"/>
        <v>0</v>
      </c>
      <c r="E152" s="26"/>
      <c r="F152" s="24"/>
      <c r="G152" s="24"/>
    </row>
    <row r="153" spans="1:7" ht="27" x14ac:dyDescent="0.3">
      <c r="A153" s="9" t="s">
        <v>307</v>
      </c>
      <c r="B153" s="153" t="s">
        <v>179</v>
      </c>
      <c r="C153" s="232" t="s">
        <v>136</v>
      </c>
      <c r="D153" s="343">
        <f t="shared" si="5"/>
        <v>0</v>
      </c>
      <c r="E153" s="25">
        <f>E154</f>
        <v>0</v>
      </c>
      <c r="F153" s="25">
        <f>F154</f>
        <v>0</v>
      </c>
      <c r="G153" s="25">
        <f>G154</f>
        <v>0</v>
      </c>
    </row>
    <row r="154" spans="1:7" ht="15.6" x14ac:dyDescent="0.3">
      <c r="A154" s="9" t="s">
        <v>307</v>
      </c>
      <c r="B154" s="211" t="s">
        <v>356</v>
      </c>
      <c r="C154" s="233"/>
      <c r="D154" s="344">
        <f t="shared" si="5"/>
        <v>0</v>
      </c>
      <c r="E154" s="26"/>
      <c r="F154" s="24"/>
      <c r="G154" s="24"/>
    </row>
    <row r="155" spans="1:7" x14ac:dyDescent="0.25">
      <c r="A155" s="162" t="s">
        <v>193</v>
      </c>
      <c r="B155" s="17" t="s">
        <v>342</v>
      </c>
      <c r="C155" s="238" t="s">
        <v>433</v>
      </c>
      <c r="D155" s="226">
        <f>E155+G155</f>
        <v>0</v>
      </c>
      <c r="E155" s="25">
        <f>E156</f>
        <v>0</v>
      </c>
      <c r="F155" s="25">
        <f>F156</f>
        <v>0</v>
      </c>
      <c r="G155" s="25">
        <f>G156</f>
        <v>0</v>
      </c>
    </row>
    <row r="156" spans="1:7" x14ac:dyDescent="0.25">
      <c r="A156" s="236" t="s">
        <v>355</v>
      </c>
      <c r="B156" s="178" t="s">
        <v>387</v>
      </c>
      <c r="C156" s="238"/>
      <c r="D156" s="226">
        <f>E156+G156</f>
        <v>0</v>
      </c>
      <c r="E156" s="25"/>
      <c r="F156" s="24"/>
      <c r="G156" s="24"/>
    </row>
    <row r="157" spans="1:7" x14ac:dyDescent="0.25">
      <c r="A157" s="162" t="s">
        <v>373</v>
      </c>
      <c r="B157" s="17" t="s">
        <v>74</v>
      </c>
      <c r="C157" s="17" t="s">
        <v>131</v>
      </c>
      <c r="D157" s="25">
        <f t="shared" si="5"/>
        <v>0</v>
      </c>
      <c r="E157" s="25">
        <f>E158</f>
        <v>0</v>
      </c>
      <c r="F157" s="25">
        <f>F158</f>
        <v>0</v>
      </c>
      <c r="G157" s="25">
        <f>G158</f>
        <v>0</v>
      </c>
    </row>
    <row r="158" spans="1:7" x14ac:dyDescent="0.25">
      <c r="A158" s="9" t="s">
        <v>309</v>
      </c>
      <c r="B158" s="142" t="s">
        <v>105</v>
      </c>
      <c r="C158" s="17"/>
      <c r="D158" s="26">
        <f t="shared" si="5"/>
        <v>0</v>
      </c>
      <c r="E158" s="26"/>
      <c r="F158" s="24"/>
      <c r="G158" s="24"/>
    </row>
    <row r="159" spans="1:7" x14ac:dyDescent="0.25">
      <c r="A159" s="162" t="s">
        <v>49</v>
      </c>
      <c r="B159" s="17" t="s">
        <v>6</v>
      </c>
      <c r="C159" s="17"/>
      <c r="D159" s="25">
        <f>D165+D171+D160+D169</f>
        <v>0</v>
      </c>
      <c r="E159" s="226">
        <f>E165+E171+E160+E169+E163</f>
        <v>0</v>
      </c>
      <c r="F159" s="226">
        <f>F165+F171+F160+F169+F163</f>
        <v>0</v>
      </c>
      <c r="G159" s="226">
        <f>G165+G171+G160+G169+G163</f>
        <v>0</v>
      </c>
    </row>
    <row r="160" spans="1:7" x14ac:dyDescent="0.25">
      <c r="A160" s="162" t="s">
        <v>51</v>
      </c>
      <c r="B160" s="27" t="s">
        <v>100</v>
      </c>
      <c r="C160" s="17" t="s">
        <v>130</v>
      </c>
      <c r="D160" s="209">
        <f>E160+G160</f>
        <v>0</v>
      </c>
      <c r="E160" s="25">
        <f>E161+E162</f>
        <v>0</v>
      </c>
      <c r="F160" s="25">
        <f>F161+F162</f>
        <v>0</v>
      </c>
      <c r="G160" s="25">
        <f>G161+G162</f>
        <v>0</v>
      </c>
    </row>
    <row r="161" spans="1:7" x14ac:dyDescent="0.25">
      <c r="A161" s="9" t="s">
        <v>306</v>
      </c>
      <c r="B161" s="191" t="s">
        <v>89</v>
      </c>
      <c r="C161" s="239"/>
      <c r="D161" s="26">
        <f>E161+G161</f>
        <v>0</v>
      </c>
      <c r="E161" s="181"/>
      <c r="F161" s="25"/>
      <c r="G161" s="25"/>
    </row>
    <row r="162" spans="1:7" x14ac:dyDescent="0.25">
      <c r="A162" s="9" t="s">
        <v>305</v>
      </c>
      <c r="B162" s="231" t="s">
        <v>115</v>
      </c>
      <c r="C162" s="240"/>
      <c r="D162" s="26">
        <f>E162+G162</f>
        <v>0</v>
      </c>
      <c r="E162" s="181"/>
      <c r="F162" s="25"/>
      <c r="G162" s="25"/>
    </row>
    <row r="163" spans="1:7" ht="26.4" x14ac:dyDescent="0.25">
      <c r="A163" s="9"/>
      <c r="B163" s="188" t="s">
        <v>101</v>
      </c>
      <c r="C163" s="926" t="s">
        <v>132</v>
      </c>
      <c r="D163" s="25">
        <f>E163+G163</f>
        <v>0</v>
      </c>
      <c r="E163" s="25">
        <f>E164</f>
        <v>0</v>
      </c>
      <c r="F163" s="25">
        <f>F164</f>
        <v>0</v>
      </c>
      <c r="G163" s="25">
        <f>G164</f>
        <v>0</v>
      </c>
    </row>
    <row r="164" spans="1:7" x14ac:dyDescent="0.25">
      <c r="A164" s="9"/>
      <c r="B164" s="211" t="s">
        <v>326</v>
      </c>
      <c r="C164" s="928"/>
      <c r="D164" s="26">
        <f>E164+G164</f>
        <v>0</v>
      </c>
      <c r="E164" s="26"/>
      <c r="F164" s="24"/>
      <c r="G164" s="24"/>
    </row>
    <row r="165" spans="1:7" ht="39.6" x14ac:dyDescent="0.25">
      <c r="A165" s="8" t="s">
        <v>52</v>
      </c>
      <c r="B165" s="188" t="s">
        <v>102</v>
      </c>
      <c r="C165" s="17" t="s">
        <v>134</v>
      </c>
      <c r="D165" s="25">
        <f>D166+D167+D168</f>
        <v>0</v>
      </c>
      <c r="E165" s="25">
        <f>E166+E167+E168</f>
        <v>0</v>
      </c>
      <c r="F165" s="25">
        <f>F166+F167+F168</f>
        <v>0</v>
      </c>
      <c r="G165" s="25">
        <f>G166+G167+G168</f>
        <v>0</v>
      </c>
    </row>
    <row r="166" spans="1:7" x14ac:dyDescent="0.25">
      <c r="A166" s="9" t="s">
        <v>243</v>
      </c>
      <c r="B166" s="191" t="s">
        <v>87</v>
      </c>
      <c r="C166" s="193"/>
      <c r="D166" s="26">
        <f t="shared" ref="D166:D172" si="6">E166+G166</f>
        <v>0</v>
      </c>
      <c r="E166" s="26"/>
      <c r="F166" s="24"/>
      <c r="G166" s="24"/>
    </row>
    <row r="167" spans="1:7" x14ac:dyDescent="0.25">
      <c r="A167" s="9" t="s">
        <v>307</v>
      </c>
      <c r="B167" s="168" t="s">
        <v>88</v>
      </c>
      <c r="C167" s="193"/>
      <c r="D167" s="26">
        <f t="shared" si="6"/>
        <v>0</v>
      </c>
      <c r="E167" s="26"/>
      <c r="F167" s="24"/>
      <c r="G167" s="24"/>
    </row>
    <row r="168" spans="1:7" ht="15.6" x14ac:dyDescent="0.3">
      <c r="A168" s="9" t="s">
        <v>307</v>
      </c>
      <c r="B168" s="168" t="s">
        <v>344</v>
      </c>
      <c r="C168" s="234"/>
      <c r="D168" s="26">
        <f t="shared" si="6"/>
        <v>0</v>
      </c>
      <c r="E168" s="26"/>
      <c r="F168" s="24"/>
      <c r="G168" s="24"/>
    </row>
    <row r="169" spans="1:7" ht="27" x14ac:dyDescent="0.3">
      <c r="A169" s="162" t="s">
        <v>53</v>
      </c>
      <c r="B169" s="153" t="s">
        <v>179</v>
      </c>
      <c r="C169" s="232" t="s">
        <v>136</v>
      </c>
      <c r="D169" s="343">
        <f t="shared" si="6"/>
        <v>0</v>
      </c>
      <c r="E169" s="25">
        <f>E170</f>
        <v>0</v>
      </c>
      <c r="F169" s="25">
        <f>F170</f>
        <v>0</v>
      </c>
      <c r="G169" s="25">
        <f>G170</f>
        <v>0</v>
      </c>
    </row>
    <row r="170" spans="1:7" ht="15.6" x14ac:dyDescent="0.3">
      <c r="A170" s="236" t="s">
        <v>355</v>
      </c>
      <c r="B170" s="211" t="s">
        <v>356</v>
      </c>
      <c r="C170" s="233"/>
      <c r="D170" s="344">
        <f t="shared" si="6"/>
        <v>0</v>
      </c>
      <c r="E170" s="26"/>
      <c r="F170" s="24"/>
      <c r="G170" s="24"/>
    </row>
    <row r="171" spans="1:7" x14ac:dyDescent="0.25">
      <c r="A171" s="162" t="s">
        <v>193</v>
      </c>
      <c r="B171" s="17" t="s">
        <v>74</v>
      </c>
      <c r="C171" s="17" t="s">
        <v>131</v>
      </c>
      <c r="D171" s="25">
        <f t="shared" si="6"/>
        <v>0</v>
      </c>
      <c r="E171" s="25">
        <f>E172</f>
        <v>0</v>
      </c>
      <c r="F171" s="25">
        <f>F172</f>
        <v>0</v>
      </c>
      <c r="G171" s="25">
        <f>G172</f>
        <v>0</v>
      </c>
    </row>
    <row r="172" spans="1:7" x14ac:dyDescent="0.25">
      <c r="A172" s="9" t="s">
        <v>309</v>
      </c>
      <c r="B172" s="142" t="s">
        <v>105</v>
      </c>
      <c r="C172" s="213"/>
      <c r="D172" s="357">
        <f t="shared" si="6"/>
        <v>0</v>
      </c>
      <c r="E172" s="357"/>
      <c r="F172" s="365"/>
      <c r="G172" s="365"/>
    </row>
    <row r="173" spans="1:7" x14ac:dyDescent="0.25">
      <c r="A173" s="9" t="s">
        <v>54</v>
      </c>
      <c r="B173" s="17" t="s">
        <v>7</v>
      </c>
      <c r="C173" s="17"/>
      <c r="D173" s="209">
        <f>D174+D179+D1782+D184</f>
        <v>0</v>
      </c>
      <c r="E173" s="209">
        <f>E174+E179+E1782+E184</f>
        <v>0</v>
      </c>
      <c r="F173" s="209">
        <f>F174+F179+F1782+F184</f>
        <v>0</v>
      </c>
      <c r="G173" s="209">
        <f>G174+G179+G1782+G184</f>
        <v>0</v>
      </c>
    </row>
    <row r="174" spans="1:7" x14ac:dyDescent="0.25">
      <c r="A174" s="8" t="s">
        <v>56</v>
      </c>
      <c r="B174" s="27" t="s">
        <v>100</v>
      </c>
      <c r="C174" s="15" t="s">
        <v>130</v>
      </c>
      <c r="D174" s="25">
        <f>D175+D176</f>
        <v>0</v>
      </c>
      <c r="E174" s="25">
        <f>E175+E176</f>
        <v>0</v>
      </c>
      <c r="F174" s="25">
        <f>F175+F176</f>
        <v>0</v>
      </c>
      <c r="G174" s="25">
        <f>G175+G176</f>
        <v>0</v>
      </c>
    </row>
    <row r="175" spans="1:7" x14ac:dyDescent="0.25">
      <c r="A175" s="9" t="s">
        <v>306</v>
      </c>
      <c r="B175" s="263" t="s">
        <v>89</v>
      </c>
      <c r="C175" s="15"/>
      <c r="D175" s="181">
        <f>E175+G175</f>
        <v>0</v>
      </c>
      <c r="E175" s="26"/>
      <c r="F175" s="24"/>
      <c r="G175" s="24"/>
    </row>
    <row r="176" spans="1:7" x14ac:dyDescent="0.25">
      <c r="A176" s="9" t="s">
        <v>305</v>
      </c>
      <c r="B176" s="264" t="s">
        <v>141</v>
      </c>
      <c r="C176" s="213"/>
      <c r="D176" s="181">
        <f>E176+G176</f>
        <v>0</v>
      </c>
      <c r="E176" s="26"/>
      <c r="F176" s="24"/>
      <c r="G176" s="24"/>
    </row>
    <row r="177" spans="1:12" ht="26.4" x14ac:dyDescent="0.25">
      <c r="A177" s="8" t="s">
        <v>57</v>
      </c>
      <c r="B177" s="188" t="s">
        <v>101</v>
      </c>
      <c r="C177" s="926" t="s">
        <v>132</v>
      </c>
      <c r="D177" s="25">
        <f>E177+G177</f>
        <v>0</v>
      </c>
      <c r="E177" s="25">
        <f>E178</f>
        <v>0</v>
      </c>
      <c r="F177" s="25">
        <f>F178</f>
        <v>0</v>
      </c>
      <c r="G177" s="25">
        <f>G178</f>
        <v>0</v>
      </c>
    </row>
    <row r="178" spans="1:12" x14ac:dyDescent="0.25">
      <c r="A178" s="9" t="s">
        <v>122</v>
      </c>
      <c r="B178" s="211" t="s">
        <v>326</v>
      </c>
      <c r="C178" s="928"/>
      <c r="D178" s="26">
        <f>E178+G178</f>
        <v>0</v>
      </c>
      <c r="E178" s="26"/>
      <c r="F178" s="24"/>
      <c r="G178" s="24"/>
    </row>
    <row r="179" spans="1:12" ht="39.6" x14ac:dyDescent="0.25">
      <c r="A179" s="8" t="s">
        <v>194</v>
      </c>
      <c r="B179" s="188" t="s">
        <v>102</v>
      </c>
      <c r="C179" s="228" t="s">
        <v>134</v>
      </c>
      <c r="D179" s="25">
        <f>D180+D181+D182</f>
        <v>0</v>
      </c>
      <c r="E179" s="25">
        <f>E180+E181+E182+E183</f>
        <v>0</v>
      </c>
      <c r="F179" s="25">
        <f>F180+F181+F182+F183</f>
        <v>0</v>
      </c>
      <c r="G179" s="25">
        <f>G180+G181+G182+G183</f>
        <v>0</v>
      </c>
    </row>
    <row r="180" spans="1:12" x14ac:dyDescent="0.25">
      <c r="A180" s="9" t="s">
        <v>243</v>
      </c>
      <c r="B180" s="263" t="s">
        <v>87</v>
      </c>
      <c r="C180" s="191"/>
      <c r="D180" s="26">
        <f t="shared" ref="D180:D187" si="7">E180+G180</f>
        <v>0</v>
      </c>
      <c r="E180" s="26"/>
      <c r="F180" s="24"/>
      <c r="G180" s="24"/>
    </row>
    <row r="181" spans="1:12" x14ac:dyDescent="0.25">
      <c r="A181" s="9" t="s">
        <v>307</v>
      </c>
      <c r="B181" s="211" t="s">
        <v>88</v>
      </c>
      <c r="C181" s="168"/>
      <c r="D181" s="26">
        <f t="shared" si="7"/>
        <v>0</v>
      </c>
      <c r="E181" s="26"/>
      <c r="F181" s="24"/>
      <c r="G181" s="24"/>
    </row>
    <row r="182" spans="1:12" ht="15.6" x14ac:dyDescent="0.3">
      <c r="A182" s="9" t="s">
        <v>307</v>
      </c>
      <c r="B182" s="211" t="s">
        <v>344</v>
      </c>
      <c r="C182" s="265"/>
      <c r="D182" s="26">
        <f t="shared" si="7"/>
        <v>0</v>
      </c>
      <c r="E182" s="26"/>
      <c r="F182" s="24"/>
      <c r="G182" s="24"/>
    </row>
    <row r="183" spans="1:12" ht="15.6" x14ac:dyDescent="0.3">
      <c r="A183" s="167" t="s">
        <v>152</v>
      </c>
      <c r="B183" s="203" t="s">
        <v>161</v>
      </c>
      <c r="C183" s="266"/>
      <c r="D183" s="26">
        <f t="shared" si="7"/>
        <v>0</v>
      </c>
      <c r="E183" s="26"/>
      <c r="F183" s="24"/>
      <c r="G183" s="24"/>
    </row>
    <row r="184" spans="1:12" ht="27" x14ac:dyDescent="0.3">
      <c r="A184" s="8" t="s">
        <v>195</v>
      </c>
      <c r="B184" s="153" t="s">
        <v>179</v>
      </c>
      <c r="C184" s="232" t="s">
        <v>136</v>
      </c>
      <c r="D184" s="343">
        <f t="shared" si="7"/>
        <v>0</v>
      </c>
      <c r="E184" s="25">
        <f>E185</f>
        <v>0</v>
      </c>
      <c r="F184" s="25">
        <f>F185</f>
        <v>0</v>
      </c>
      <c r="G184" s="25">
        <f>G185</f>
        <v>0</v>
      </c>
    </row>
    <row r="185" spans="1:12" ht="15.6" x14ac:dyDescent="0.3">
      <c r="A185" s="236" t="s">
        <v>355</v>
      </c>
      <c r="B185" s="211" t="s">
        <v>356</v>
      </c>
      <c r="C185" s="233"/>
      <c r="D185" s="344">
        <f t="shared" si="7"/>
        <v>0</v>
      </c>
      <c r="E185" s="26"/>
      <c r="F185" s="24"/>
      <c r="G185" s="24"/>
    </row>
    <row r="186" spans="1:12" x14ac:dyDescent="0.25">
      <c r="A186" s="8" t="s">
        <v>317</v>
      </c>
      <c r="B186" s="17" t="s">
        <v>74</v>
      </c>
      <c r="C186" s="17" t="s">
        <v>131</v>
      </c>
      <c r="D186" s="25">
        <f t="shared" si="7"/>
        <v>0</v>
      </c>
      <c r="E186" s="25">
        <f>E187</f>
        <v>0</v>
      </c>
      <c r="F186" s="25">
        <f>F187</f>
        <v>0</v>
      </c>
      <c r="G186" s="25">
        <f>G187</f>
        <v>0</v>
      </c>
    </row>
    <row r="187" spans="1:12" x14ac:dyDescent="0.25">
      <c r="A187" s="9" t="s">
        <v>309</v>
      </c>
      <c r="B187" s="142" t="s">
        <v>105</v>
      </c>
      <c r="C187" s="213"/>
      <c r="D187" s="357">
        <f t="shared" si="7"/>
        <v>0</v>
      </c>
      <c r="E187" s="357"/>
      <c r="F187" s="365"/>
      <c r="G187" s="365"/>
    </row>
    <row r="188" spans="1:12" x14ac:dyDescent="0.25">
      <c r="A188" s="225" t="s">
        <v>58</v>
      </c>
      <c r="B188" s="17" t="s">
        <v>349</v>
      </c>
      <c r="C188" s="178"/>
      <c r="D188" s="226">
        <f>D189+D194</f>
        <v>0</v>
      </c>
      <c r="E188" s="226">
        <f>E189+E194+E201+E203+E192</f>
        <v>0</v>
      </c>
      <c r="F188" s="226">
        <f>F189+F194+F201+F203+F192</f>
        <v>0</v>
      </c>
      <c r="G188" s="226">
        <f>G189+G194+G201+G203+G192</f>
        <v>0</v>
      </c>
    </row>
    <row r="189" spans="1:12" x14ac:dyDescent="0.25">
      <c r="A189" s="8" t="s">
        <v>60</v>
      </c>
      <c r="B189" s="27" t="s">
        <v>100</v>
      </c>
      <c r="C189" s="17" t="s">
        <v>130</v>
      </c>
      <c r="D189" s="170">
        <f>D118+D132+D174+D160</f>
        <v>0</v>
      </c>
      <c r="E189" s="170">
        <f>E118+E132+E174+E160</f>
        <v>0</v>
      </c>
      <c r="F189" s="170">
        <f>F118+F132+F174+F160</f>
        <v>0</v>
      </c>
      <c r="G189" s="170">
        <f>G118+G132+G174+G160</f>
        <v>0</v>
      </c>
    </row>
    <row r="190" spans="1:12" x14ac:dyDescent="0.25">
      <c r="A190" s="9" t="s">
        <v>306</v>
      </c>
      <c r="B190" s="211" t="s">
        <v>89</v>
      </c>
      <c r="C190" s="178"/>
      <c r="D190" s="24">
        <f>E190+G190</f>
        <v>0</v>
      </c>
      <c r="E190" s="24">
        <f t="shared" ref="E190:G191" si="8">E119+E133+E175+E161</f>
        <v>0</v>
      </c>
      <c r="F190" s="24">
        <f t="shared" si="8"/>
        <v>0</v>
      </c>
      <c r="G190" s="24">
        <f t="shared" si="8"/>
        <v>0</v>
      </c>
    </row>
    <row r="191" spans="1:12" x14ac:dyDescent="0.25">
      <c r="A191" s="9" t="s">
        <v>305</v>
      </c>
      <c r="B191" s="211" t="s">
        <v>115</v>
      </c>
      <c r="C191" s="178"/>
      <c r="D191" s="24">
        <f>E191+G191</f>
        <v>0</v>
      </c>
      <c r="E191" s="24">
        <f t="shared" si="8"/>
        <v>0</v>
      </c>
      <c r="F191" s="24">
        <f t="shared" si="8"/>
        <v>0</v>
      </c>
      <c r="G191" s="24">
        <f t="shared" si="8"/>
        <v>0</v>
      </c>
      <c r="L191" s="2" t="s">
        <v>91</v>
      </c>
    </row>
    <row r="192" spans="1:12" ht="26.4" x14ac:dyDescent="0.25">
      <c r="A192" s="242" t="s">
        <v>61</v>
      </c>
      <c r="B192" s="188" t="s">
        <v>101</v>
      </c>
      <c r="C192" s="17" t="s">
        <v>132</v>
      </c>
      <c r="D192" s="24">
        <f>D193</f>
        <v>0</v>
      </c>
      <c r="E192" s="24">
        <f>E193</f>
        <v>0</v>
      </c>
      <c r="F192" s="24">
        <f>F193</f>
        <v>0</v>
      </c>
      <c r="G192" s="24">
        <f>G193</f>
        <v>0</v>
      </c>
    </row>
    <row r="193" spans="1:7" x14ac:dyDescent="0.25">
      <c r="A193" s="246" t="s">
        <v>377</v>
      </c>
      <c r="B193" s="211" t="s">
        <v>326</v>
      </c>
      <c r="C193" s="178"/>
      <c r="D193" s="24">
        <f>E193+G193</f>
        <v>0</v>
      </c>
      <c r="E193" s="24">
        <f>E122+E136+E147+E164+E178</f>
        <v>0</v>
      </c>
      <c r="F193" s="24">
        <f>F122+F136+F147+F164+F178</f>
        <v>0</v>
      </c>
      <c r="G193" s="24">
        <f>G122+G136+G147+G164+G178</f>
        <v>0</v>
      </c>
    </row>
    <row r="194" spans="1:7" ht="39.6" x14ac:dyDescent="0.25">
      <c r="A194" s="242" t="s">
        <v>61</v>
      </c>
      <c r="B194" s="188" t="s">
        <v>102</v>
      </c>
      <c r="C194" s="15" t="s">
        <v>134</v>
      </c>
      <c r="D194" s="226">
        <f>D195+D196+D197+D198</f>
        <v>0</v>
      </c>
      <c r="E194" s="226">
        <f>E195+E196+E197+E198</f>
        <v>0</v>
      </c>
      <c r="F194" s="226">
        <f>F195+F196+F197+F198</f>
        <v>0</v>
      </c>
      <c r="G194" s="226">
        <f>G195+G196+G197+G198</f>
        <v>0</v>
      </c>
    </row>
    <row r="195" spans="1:7" x14ac:dyDescent="0.25">
      <c r="A195" s="167" t="s">
        <v>243</v>
      </c>
      <c r="B195" s="191" t="s">
        <v>87</v>
      </c>
      <c r="C195" s="243"/>
      <c r="D195" s="24">
        <f>E195+G195</f>
        <v>0</v>
      </c>
      <c r="E195" s="24">
        <f>E124+E138+E149+E166+E180</f>
        <v>0</v>
      </c>
      <c r="F195" s="24">
        <f>F124+F138+F149+F166+F180</f>
        <v>0</v>
      </c>
      <c r="G195" s="24">
        <f>G124+G138+G149+G166+G180</f>
        <v>0</v>
      </c>
    </row>
    <row r="196" spans="1:7" x14ac:dyDescent="0.25">
      <c r="A196" s="167" t="s">
        <v>307</v>
      </c>
      <c r="B196" s="168" t="s">
        <v>88</v>
      </c>
      <c r="C196" s="244"/>
      <c r="D196" s="24">
        <f t="shared" ref="D196:D202" si="9">E196+G196</f>
        <v>0</v>
      </c>
      <c r="E196" s="24">
        <f>E125+E139+E167+E181+E150</f>
        <v>0</v>
      </c>
      <c r="F196" s="24">
        <f>F125+F139+F150+F167+F181</f>
        <v>0</v>
      </c>
      <c r="G196" s="24">
        <f>G125+G139+G150+G167+G181</f>
        <v>0</v>
      </c>
    </row>
    <row r="197" spans="1:7" x14ac:dyDescent="0.25">
      <c r="A197" s="167" t="s">
        <v>308</v>
      </c>
      <c r="B197" s="168" t="s">
        <v>90</v>
      </c>
      <c r="C197" s="245"/>
      <c r="D197" s="24">
        <f t="shared" si="9"/>
        <v>0</v>
      </c>
      <c r="E197" s="24">
        <f>E130+E144+E155+E171+E186</f>
        <v>0</v>
      </c>
      <c r="F197" s="24">
        <f>F125+F139+F150+F167+F181</f>
        <v>0</v>
      </c>
      <c r="G197" s="24">
        <f>G125+G139+G150+G167+G181</f>
        <v>0</v>
      </c>
    </row>
    <row r="198" spans="1:7" ht="15.6" x14ac:dyDescent="0.3">
      <c r="A198" s="246" t="s">
        <v>152</v>
      </c>
      <c r="B198" s="231" t="s">
        <v>161</v>
      </c>
      <c r="C198" s="267"/>
      <c r="D198" s="26">
        <f>E198+G198</f>
        <v>0</v>
      </c>
      <c r="E198" s="24">
        <f>E183</f>
        <v>0</v>
      </c>
      <c r="F198" s="24">
        <f>F183</f>
        <v>0</v>
      </c>
      <c r="G198" s="24">
        <f>G183</f>
        <v>0</v>
      </c>
    </row>
    <row r="199" spans="1:7" ht="27" x14ac:dyDescent="0.3">
      <c r="A199" s="8" t="s">
        <v>197</v>
      </c>
      <c r="B199" s="247" t="s">
        <v>179</v>
      </c>
      <c r="C199" s="232" t="s">
        <v>136</v>
      </c>
      <c r="D199" s="343">
        <f t="shared" si="9"/>
        <v>0</v>
      </c>
      <c r="E199" s="25">
        <f>E200</f>
        <v>0</v>
      </c>
      <c r="F199" s="25">
        <f>F200</f>
        <v>0</v>
      </c>
      <c r="G199" s="25">
        <f>G200</f>
        <v>0</v>
      </c>
    </row>
    <row r="200" spans="1:7" ht="15.6" x14ac:dyDescent="0.3">
      <c r="A200" s="9"/>
      <c r="B200" s="211" t="s">
        <v>356</v>
      </c>
      <c r="C200" s="233"/>
      <c r="D200" s="344">
        <f t="shared" si="9"/>
        <v>0</v>
      </c>
      <c r="E200" s="26">
        <f>E128+E142+E154+E170+E185</f>
        <v>0</v>
      </c>
      <c r="F200" s="26">
        <f>F128+F142+F154+F170+F185</f>
        <v>0</v>
      </c>
      <c r="G200" s="26">
        <f>G128+G142+G154+G170+G185</f>
        <v>0</v>
      </c>
    </row>
    <row r="201" spans="1:7" x14ac:dyDescent="0.25">
      <c r="A201" s="8" t="s">
        <v>395</v>
      </c>
      <c r="B201" s="213" t="s">
        <v>74</v>
      </c>
      <c r="C201" s="143" t="s">
        <v>131</v>
      </c>
      <c r="D201" s="226">
        <f>E201+G201</f>
        <v>0</v>
      </c>
      <c r="E201" s="226">
        <f>E202</f>
        <v>0</v>
      </c>
      <c r="F201" s="226">
        <f>F202</f>
        <v>0</v>
      </c>
      <c r="G201" s="226">
        <f>G202</f>
        <v>0</v>
      </c>
    </row>
    <row r="202" spans="1:7" x14ac:dyDescent="0.25">
      <c r="A202" s="9" t="s">
        <v>311</v>
      </c>
      <c r="B202" s="178" t="s">
        <v>105</v>
      </c>
      <c r="C202" s="16"/>
      <c r="D202" s="24">
        <f t="shared" si="9"/>
        <v>0</v>
      </c>
      <c r="E202" s="226">
        <f>E130+E144+E158+E172+E187</f>
        <v>0</v>
      </c>
      <c r="F202" s="226">
        <f>F130+F144+F158+F172+F187</f>
        <v>0</v>
      </c>
      <c r="G202" s="226">
        <f>G130+G144+G158+G172+G187</f>
        <v>0</v>
      </c>
    </row>
    <row r="203" spans="1:7" x14ac:dyDescent="0.25">
      <c r="A203" s="8" t="s">
        <v>393</v>
      </c>
      <c r="B203" s="27" t="s">
        <v>144</v>
      </c>
      <c r="C203" s="143" t="s">
        <v>433</v>
      </c>
      <c r="D203" s="25">
        <f>D204</f>
        <v>0</v>
      </c>
      <c r="E203" s="25">
        <f>E204</f>
        <v>0</v>
      </c>
      <c r="F203" s="25">
        <f>F204</f>
        <v>0</v>
      </c>
      <c r="G203" s="25">
        <f>G204</f>
        <v>0</v>
      </c>
    </row>
    <row r="204" spans="1:7" x14ac:dyDescent="0.25">
      <c r="A204" s="9" t="s">
        <v>311</v>
      </c>
      <c r="B204" s="168" t="s">
        <v>331</v>
      </c>
      <c r="C204" s="27"/>
      <c r="D204" s="24">
        <f>E204+G204</f>
        <v>0</v>
      </c>
      <c r="E204" s="24">
        <f>E155</f>
        <v>0</v>
      </c>
      <c r="F204" s="24">
        <f>F155</f>
        <v>0</v>
      </c>
      <c r="G204" s="24">
        <f>G155</f>
        <v>0</v>
      </c>
    </row>
    <row r="205" spans="1:7" x14ac:dyDescent="0.25">
      <c r="A205" s="8" t="s">
        <v>62</v>
      </c>
      <c r="B205" s="17" t="s">
        <v>107</v>
      </c>
      <c r="C205" s="27"/>
      <c r="D205" s="226">
        <f>D206</f>
        <v>0</v>
      </c>
      <c r="E205" s="226">
        <f>E206</f>
        <v>0</v>
      </c>
      <c r="F205" s="226">
        <f>F206</f>
        <v>0</v>
      </c>
      <c r="G205" s="226">
        <f>G206</f>
        <v>0</v>
      </c>
    </row>
    <row r="206" spans="1:7" ht="26.4" x14ac:dyDescent="0.25">
      <c r="A206" s="9" t="s">
        <v>63</v>
      </c>
      <c r="B206" s="148" t="s">
        <v>101</v>
      </c>
      <c r="C206" s="143" t="s">
        <v>132</v>
      </c>
      <c r="D206" s="226">
        <f>E206+G206</f>
        <v>0</v>
      </c>
      <c r="E206" s="24"/>
      <c r="F206" s="24"/>
      <c r="G206" s="24"/>
    </row>
    <row r="207" spans="1:7" x14ac:dyDescent="0.25">
      <c r="A207" s="8" t="s">
        <v>64</v>
      </c>
      <c r="B207" s="149" t="s">
        <v>413</v>
      </c>
      <c r="C207" s="248"/>
      <c r="D207" s="249">
        <f>E207+G207</f>
        <v>0</v>
      </c>
      <c r="E207" s="226">
        <f>E208</f>
        <v>0</v>
      </c>
      <c r="F207" s="226">
        <f>F208</f>
        <v>0</v>
      </c>
      <c r="G207" s="226">
        <f>G208</f>
        <v>0</v>
      </c>
    </row>
    <row r="208" spans="1:7" x14ac:dyDescent="0.25">
      <c r="A208" s="9" t="s">
        <v>65</v>
      </c>
      <c r="B208" s="27" t="s">
        <v>144</v>
      </c>
      <c r="C208" s="248"/>
      <c r="D208" s="249">
        <f>E208+G208</f>
        <v>0</v>
      </c>
      <c r="E208" s="226">
        <f>E209+E210</f>
        <v>0</v>
      </c>
      <c r="F208" s="226">
        <f>F209+F210</f>
        <v>0</v>
      </c>
      <c r="G208" s="226">
        <f>G209+G210</f>
        <v>0</v>
      </c>
    </row>
    <row r="209" spans="1:7" x14ac:dyDescent="0.25">
      <c r="A209" s="9" t="s">
        <v>125</v>
      </c>
      <c r="B209" s="150" t="s">
        <v>71</v>
      </c>
      <c r="C209" s="248"/>
      <c r="D209" s="24">
        <f>E209+G209</f>
        <v>0</v>
      </c>
      <c r="E209" s="226"/>
      <c r="F209" s="226"/>
      <c r="G209" s="226"/>
    </row>
    <row r="210" spans="1:7" x14ac:dyDescent="0.25">
      <c r="A210" s="9" t="s">
        <v>394</v>
      </c>
      <c r="B210" s="150" t="s">
        <v>72</v>
      </c>
      <c r="C210" s="251"/>
      <c r="D210" s="24">
        <f>E210+G210</f>
        <v>0</v>
      </c>
      <c r="E210" s="24"/>
      <c r="F210" s="24"/>
      <c r="G210" s="226"/>
    </row>
    <row r="211" spans="1:7" x14ac:dyDescent="0.25">
      <c r="A211" s="252" t="s">
        <v>66</v>
      </c>
      <c r="B211" s="151" t="s">
        <v>254</v>
      </c>
      <c r="C211" s="248"/>
      <c r="D211" s="25">
        <f>D212</f>
        <v>0</v>
      </c>
      <c r="E211" s="25">
        <f>E212</f>
        <v>0</v>
      </c>
      <c r="F211" s="25">
        <f>F212</f>
        <v>0</v>
      </c>
      <c r="G211" s="25">
        <f>G212</f>
        <v>0</v>
      </c>
    </row>
    <row r="212" spans="1:7" x14ac:dyDescent="0.25">
      <c r="A212" s="9" t="s">
        <v>67</v>
      </c>
      <c r="B212" s="5" t="s">
        <v>100</v>
      </c>
      <c r="C212" s="151" t="s">
        <v>130</v>
      </c>
      <c r="D212" s="24">
        <f>E212+G212</f>
        <v>0</v>
      </c>
      <c r="E212" s="24"/>
      <c r="F212" s="24"/>
      <c r="G212" s="226"/>
    </row>
    <row r="213" spans="1:7" x14ac:dyDescent="0.25">
      <c r="A213" s="8" t="s">
        <v>246</v>
      </c>
      <c r="B213" s="149" t="s">
        <v>341</v>
      </c>
      <c r="C213" s="27"/>
      <c r="D213" s="226">
        <f>E213+G213</f>
        <v>0</v>
      </c>
      <c r="E213" s="226">
        <f>E214</f>
        <v>0</v>
      </c>
      <c r="F213" s="226">
        <f>F214</f>
        <v>0</v>
      </c>
      <c r="G213" s="226">
        <f>G214</f>
        <v>0</v>
      </c>
    </row>
    <row r="214" spans="1:7" ht="39.6" x14ac:dyDescent="0.25">
      <c r="A214" s="8" t="s">
        <v>204</v>
      </c>
      <c r="B214" s="152" t="s">
        <v>102</v>
      </c>
      <c r="C214" s="27" t="s">
        <v>134</v>
      </c>
      <c r="D214" s="24">
        <f t="shared" ref="D214:D222" si="10">E214+G214</f>
        <v>0</v>
      </c>
      <c r="E214" s="24"/>
      <c r="F214" s="24"/>
      <c r="G214" s="24"/>
    </row>
    <row r="215" spans="1:7" x14ac:dyDescent="0.25">
      <c r="A215" s="8" t="s">
        <v>322</v>
      </c>
      <c r="B215" s="153" t="s">
        <v>22</v>
      </c>
      <c r="C215" s="926" t="s">
        <v>136</v>
      </c>
      <c r="D215" s="226">
        <f>D216</f>
        <v>0</v>
      </c>
      <c r="E215" s="226">
        <f t="shared" ref="E215:G216" si="11">E216</f>
        <v>0</v>
      </c>
      <c r="F215" s="226">
        <f t="shared" si="11"/>
        <v>0</v>
      </c>
      <c r="G215" s="226">
        <f t="shared" si="11"/>
        <v>0</v>
      </c>
    </row>
    <row r="216" spans="1:7" ht="26.4" x14ac:dyDescent="0.25">
      <c r="A216" s="8" t="s">
        <v>255</v>
      </c>
      <c r="B216" s="153" t="s">
        <v>179</v>
      </c>
      <c r="C216" s="927"/>
      <c r="D216" s="24">
        <f>D217</f>
        <v>0</v>
      </c>
      <c r="E216" s="24">
        <f t="shared" si="11"/>
        <v>0</v>
      </c>
      <c r="F216" s="24">
        <f t="shared" si="11"/>
        <v>0</v>
      </c>
      <c r="G216" s="24">
        <f t="shared" si="11"/>
        <v>0</v>
      </c>
    </row>
    <row r="217" spans="1:7" x14ac:dyDescent="0.25">
      <c r="A217" s="8" t="s">
        <v>256</v>
      </c>
      <c r="B217" s="248" t="s">
        <v>402</v>
      </c>
      <c r="C217" s="928"/>
      <c r="D217" s="24">
        <f>E217+G217</f>
        <v>0</v>
      </c>
      <c r="E217" s="24"/>
      <c r="F217" s="24"/>
      <c r="G217" s="24"/>
    </row>
    <row r="218" spans="1:7" x14ac:dyDescent="0.25">
      <c r="A218" s="8" t="s">
        <v>323</v>
      </c>
      <c r="B218" s="17" t="s">
        <v>126</v>
      </c>
      <c r="C218" s="27"/>
      <c r="D218" s="226">
        <f t="shared" si="10"/>
        <v>424.59999999999997</v>
      </c>
      <c r="E218" s="226">
        <f>E219+E220+E221+E222+E223+E224+E226+E227+E228+E225</f>
        <v>0</v>
      </c>
      <c r="F218" s="226">
        <f>F219+F220+F221+F222+F223+F224+F226+F227+F228+F225</f>
        <v>0</v>
      </c>
      <c r="G218" s="226">
        <f>G219+G220+G221+G222+G223+G224+G226+G227+G228+G225</f>
        <v>424.59999999999997</v>
      </c>
    </row>
    <row r="219" spans="1:7" x14ac:dyDescent="0.25">
      <c r="A219" s="8" t="s">
        <v>403</v>
      </c>
      <c r="B219" s="152" t="s">
        <v>100</v>
      </c>
      <c r="C219" s="27" t="s">
        <v>130</v>
      </c>
      <c r="D219" s="226">
        <f t="shared" si="10"/>
        <v>0</v>
      </c>
      <c r="E219" s="226">
        <f>E14+E91+E94+E106+E109+E112+E115+E189+E212</f>
        <v>0</v>
      </c>
      <c r="F219" s="226">
        <f>F14+F91+F94+F106+F109+F112+F115+F189+F212</f>
        <v>0</v>
      </c>
      <c r="G219" s="226">
        <f>G14+G91+G94+G106+G109+G112+G115+G189+G212</f>
        <v>0</v>
      </c>
    </row>
    <row r="220" spans="1:7" ht="26.4" x14ac:dyDescent="0.25">
      <c r="A220" s="8" t="s">
        <v>404</v>
      </c>
      <c r="B220" s="253" t="s">
        <v>101</v>
      </c>
      <c r="C220" s="27" t="s">
        <v>132</v>
      </c>
      <c r="D220" s="226">
        <f t="shared" si="10"/>
        <v>0</v>
      </c>
      <c r="E220" s="226">
        <f>E64+E192+E206</f>
        <v>0</v>
      </c>
      <c r="F220" s="226">
        <f>F64+F192+F206</f>
        <v>0</v>
      </c>
      <c r="G220" s="226">
        <f>G64+G192+G206</f>
        <v>0</v>
      </c>
    </row>
    <row r="221" spans="1:7" ht="18.75" customHeight="1" x14ac:dyDescent="0.25">
      <c r="A221" s="8" t="s">
        <v>405</v>
      </c>
      <c r="B221" s="152" t="s">
        <v>102</v>
      </c>
      <c r="C221" s="27" t="s">
        <v>134</v>
      </c>
      <c r="D221" s="226">
        <f t="shared" si="10"/>
        <v>0</v>
      </c>
      <c r="E221" s="226">
        <f>E25+E62+E194+E214</f>
        <v>0</v>
      </c>
      <c r="F221" s="226">
        <f>F25+F62+F194+F214</f>
        <v>0</v>
      </c>
      <c r="G221" s="226">
        <f>G25+G62+G194+G214</f>
        <v>0</v>
      </c>
    </row>
    <row r="222" spans="1:7" ht="26.4" x14ac:dyDescent="0.25">
      <c r="A222" s="8" t="s">
        <v>406</v>
      </c>
      <c r="B222" s="148" t="s">
        <v>206</v>
      </c>
      <c r="C222" s="27" t="s">
        <v>133</v>
      </c>
      <c r="D222" s="226">
        <f t="shared" si="10"/>
        <v>6.9</v>
      </c>
      <c r="E222" s="226">
        <f>E38</f>
        <v>0</v>
      </c>
      <c r="F222" s="226">
        <f>F38</f>
        <v>0</v>
      </c>
      <c r="G222" s="226">
        <f>G38</f>
        <v>6.9</v>
      </c>
    </row>
    <row r="223" spans="1:7" x14ac:dyDescent="0.25">
      <c r="A223" s="8" t="s">
        <v>407</v>
      </c>
      <c r="B223" s="152" t="s">
        <v>106</v>
      </c>
      <c r="C223" s="27" t="s">
        <v>135</v>
      </c>
      <c r="D223" s="226">
        <f t="shared" ref="D223:D229" si="12">E223+G223</f>
        <v>417.7</v>
      </c>
      <c r="E223" s="226">
        <f>E43</f>
        <v>0</v>
      </c>
      <c r="F223" s="226">
        <f>F43</f>
        <v>0</v>
      </c>
      <c r="G223" s="226">
        <f>G43</f>
        <v>417.7</v>
      </c>
    </row>
    <row r="224" spans="1:7" ht="26.4" x14ac:dyDescent="0.25">
      <c r="A224" s="8" t="s">
        <v>408</v>
      </c>
      <c r="B224" s="149" t="s">
        <v>179</v>
      </c>
      <c r="C224" s="27" t="s">
        <v>136</v>
      </c>
      <c r="D224" s="226">
        <f>E224+G224</f>
        <v>0</v>
      </c>
      <c r="E224" s="226">
        <f>E199+E216</f>
        <v>0</v>
      </c>
      <c r="F224" s="226">
        <f>F199+F216</f>
        <v>0</v>
      </c>
      <c r="G224" s="226">
        <f>G199+G216</f>
        <v>0</v>
      </c>
    </row>
    <row r="225" spans="1:7" x14ac:dyDescent="0.25">
      <c r="A225" s="8" t="s">
        <v>417</v>
      </c>
      <c r="B225" s="151" t="s">
        <v>385</v>
      </c>
      <c r="C225" s="27" t="s">
        <v>175</v>
      </c>
      <c r="D225" s="226">
        <f>E225+G225</f>
        <v>0</v>
      </c>
      <c r="E225" s="226">
        <f>E60</f>
        <v>0</v>
      </c>
      <c r="F225" s="226">
        <f>F60</f>
        <v>0</v>
      </c>
      <c r="G225" s="226">
        <f>G60</f>
        <v>0</v>
      </c>
    </row>
    <row r="226" spans="1:7" x14ac:dyDescent="0.25">
      <c r="A226" s="187" t="s">
        <v>409</v>
      </c>
      <c r="B226" s="151" t="s">
        <v>74</v>
      </c>
      <c r="C226" s="199" t="s">
        <v>131</v>
      </c>
      <c r="D226" s="226">
        <f t="shared" si="12"/>
        <v>0</v>
      </c>
      <c r="E226" s="226">
        <f>E51+E201</f>
        <v>0</v>
      </c>
      <c r="F226" s="226">
        <f>F51+F201</f>
        <v>0</v>
      </c>
      <c r="G226" s="226">
        <f>G51+G201</f>
        <v>0</v>
      </c>
    </row>
    <row r="227" spans="1:7" x14ac:dyDescent="0.25">
      <c r="A227" s="8" t="s">
        <v>410</v>
      </c>
      <c r="B227" s="151" t="s">
        <v>143</v>
      </c>
      <c r="C227" s="27" t="s">
        <v>33</v>
      </c>
      <c r="D227" s="226">
        <f t="shared" si="12"/>
        <v>0</v>
      </c>
      <c r="E227" s="226">
        <f>E53</f>
        <v>0</v>
      </c>
      <c r="F227" s="226">
        <f>F52+F202</f>
        <v>0</v>
      </c>
      <c r="G227" s="226">
        <f>G52+G202</f>
        <v>0</v>
      </c>
    </row>
    <row r="228" spans="1:7" x14ac:dyDescent="0.25">
      <c r="A228" s="254" t="s">
        <v>411</v>
      </c>
      <c r="B228" s="27" t="s">
        <v>144</v>
      </c>
      <c r="C228" s="27" t="s">
        <v>433</v>
      </c>
      <c r="D228" s="226">
        <f t="shared" si="12"/>
        <v>0</v>
      </c>
      <c r="E228" s="25">
        <f>E56+E203+E208</f>
        <v>0</v>
      </c>
      <c r="F228" s="25">
        <f>F56+F203+F208</f>
        <v>0</v>
      </c>
      <c r="G228" s="25">
        <f>G56+G203+G208</f>
        <v>0</v>
      </c>
    </row>
    <row r="229" spans="1:7" ht="13.8" x14ac:dyDescent="0.25">
      <c r="A229" s="8" t="s">
        <v>324</v>
      </c>
      <c r="B229" s="268" t="s">
        <v>354</v>
      </c>
      <c r="C229" s="27"/>
      <c r="D229" s="226">
        <f t="shared" si="12"/>
        <v>424.59999999999997</v>
      </c>
      <c r="E229" s="25">
        <f>E218-E210</f>
        <v>0</v>
      </c>
      <c r="F229" s="25">
        <f>F218-F210</f>
        <v>0</v>
      </c>
      <c r="G229" s="25">
        <f>G218-G210</f>
        <v>424.59999999999997</v>
      </c>
    </row>
  </sheetData>
  <mergeCells count="24">
    <mergeCell ref="B8:F8"/>
    <mergeCell ref="A7:G7"/>
    <mergeCell ref="F11:F12"/>
    <mergeCell ref="E10:F10"/>
    <mergeCell ref="G10:G12"/>
    <mergeCell ref="E11:E12"/>
    <mergeCell ref="D9:D12"/>
    <mergeCell ref="E9:G9"/>
    <mergeCell ref="E1:G1"/>
    <mergeCell ref="C215:C217"/>
    <mergeCell ref="C59:C60"/>
    <mergeCell ref="C121:C122"/>
    <mergeCell ref="C123:C126"/>
    <mergeCell ref="C135:C136"/>
    <mergeCell ref="C146:C147"/>
    <mergeCell ref="C88:C89"/>
    <mergeCell ref="C163:C164"/>
    <mergeCell ref="C177:C178"/>
    <mergeCell ref="E2:G2"/>
    <mergeCell ref="C15:C23"/>
    <mergeCell ref="A6:G6"/>
    <mergeCell ref="A9:A12"/>
    <mergeCell ref="C9:C12"/>
    <mergeCell ref="B10:B12"/>
  </mergeCells>
  <phoneticPr fontId="2" type="noConversion"/>
  <pageMargins left="0" right="0" top="0.98425196850393704" bottom="0.98425196850393704"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13</vt:i4>
      </vt:variant>
    </vt:vector>
  </HeadingPairs>
  <TitlesOfParts>
    <vt:vector size="13" baseType="lpstr">
      <vt:lpstr>Pajamos</vt:lpstr>
      <vt:lpstr>2 priedas</vt:lpstr>
      <vt:lpstr>3 priedas</vt:lpstr>
      <vt:lpstr>4 priedas</vt:lpstr>
      <vt:lpstr>5 priedas</vt:lpstr>
      <vt:lpstr> 6 pried</vt:lpstr>
      <vt:lpstr>SB</vt:lpstr>
      <vt:lpstr>dot.</vt:lpstr>
      <vt:lpstr>skol. lėšos</vt:lpstr>
      <vt:lpstr>Likučiai</vt:lpstr>
      <vt:lpstr>7 priedas</vt:lpstr>
      <vt:lpstr>8 BĮP (lik.)</vt:lpstr>
      <vt:lpstr>Projektai</vt:lpstr>
    </vt:vector>
  </TitlesOfParts>
  <Company>Rietavo sav. administracija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Pentium</dc:creator>
  <cp:lastModifiedBy>Kristina Pužauskienė</cp:lastModifiedBy>
  <cp:lastPrinted>2022-01-31T13:45:55Z</cp:lastPrinted>
  <dcterms:created xsi:type="dcterms:W3CDTF">2007-09-17T11:23:32Z</dcterms:created>
  <dcterms:modified xsi:type="dcterms:W3CDTF">2022-06-06T09:20:36Z</dcterms:modified>
</cp:coreProperties>
</file>